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AlgorithmName="SHA-512" workbookHashValue="hJ20/NHo+V+edO4d3qFWgcjHBGIEbb/7WElkFYvdq/qafYco/TGVzATHNeXtLRQbLaP1KO8EGBOS9l9URqI+Og==" workbookSaltValue="ZrNZuCkjmJZYlbljvMw3DQ==" workbookSpinCount="100000" lockStructure="1"/>
  <bookViews>
    <workbookView xWindow="0" yWindow="0" windowWidth="23040" windowHeight="8616" tabRatio="928"/>
  </bookViews>
  <sheets>
    <sheet name="Instructions" sheetId="26" r:id="rId1"/>
    <sheet name="Summary" sheetId="22" r:id="rId2"/>
    <sheet name="Scoring Checklist" sheetId="23" r:id="rId3"/>
    <sheet name="Notes" sheetId="24" r:id="rId4"/>
    <sheet name="18A1" sheetId="3" r:id="rId5"/>
    <sheet name="18A2" sheetId="5" r:id="rId6"/>
    <sheet name="18A3" sheetId="36" r:id="rId7"/>
    <sheet name="18B1" sheetId="27" r:id="rId8"/>
    <sheet name="18B2" sheetId="6" r:id="rId9"/>
    <sheet name="18C1" sheetId="8" r:id="rId10"/>
    <sheet name="18C2a" sheetId="32" r:id="rId11"/>
    <sheet name="18C2b" sheetId="11" r:id="rId12"/>
    <sheet name="18C3" sheetId="34" r:id="rId13"/>
    <sheet name="18C4" sheetId="2" r:id="rId14"/>
    <sheet name="18C5" sheetId="9" r:id="rId15"/>
    <sheet name="18D1" sheetId="12" r:id="rId16"/>
    <sheet name="18D2" sheetId="35" r:id="rId17"/>
    <sheet name="18D3" sheetId="13" r:id="rId18"/>
    <sheet name="18E1" sheetId="37" r:id="rId19"/>
    <sheet name="18E2" sheetId="16" r:id="rId20"/>
    <sheet name="18F1" sheetId="17" r:id="rId21"/>
    <sheet name="18F2" sheetId="38" r:id="rId22"/>
    <sheet name="18F3" sheetId="20" r:id="rId23"/>
    <sheet name="18F4" sheetId="33" r:id="rId24"/>
    <sheet name="EUA Restrictions" sheetId="29" state="hidden" r:id="rId25"/>
  </sheets>
  <externalReferences>
    <externalReference r:id="rId26"/>
    <externalReference r:id="rId27"/>
  </externalReferences>
  <definedNames>
    <definedName name="_xlnm._FilterDatabase" localSheetId="24" hidden="1">'EUA Restrictions'!#REF!</definedName>
    <definedName name="Applicant" localSheetId="4">'18A1'!$B$1:$L$126</definedName>
    <definedName name="Applicant" localSheetId="5">'18A2'!$D$1:$M$40</definedName>
    <definedName name="Applicant" localSheetId="6">'18A3'!$D$1:$M$37</definedName>
    <definedName name="Applicant" localSheetId="7">'18B1'!$E$1:$N$24</definedName>
    <definedName name="Applicant" localSheetId="8">'18B2'!$D$1:$N$32</definedName>
    <definedName name="Applicant" localSheetId="9">'18C1'!$E$1:$N$36</definedName>
    <definedName name="Applicant" localSheetId="10">'18C2a'!$D$1:$M$17</definedName>
    <definedName name="Applicant" localSheetId="11">'18C2b'!$E$1:$N$27</definedName>
    <definedName name="Applicant" localSheetId="12">'18C3'!$D$1:$P$17</definedName>
    <definedName name="Applicant" localSheetId="13">'18C4'!$C$1:$L$28</definedName>
    <definedName name="Applicant" localSheetId="14">'18C5'!$D$1:$N$883</definedName>
    <definedName name="Applicant" localSheetId="15">'18D1'!$E$1:$N$34</definedName>
    <definedName name="Applicant" localSheetId="16">'18D2'!$E$1:$N$34</definedName>
    <definedName name="Applicant" localSheetId="17">'18D3'!$D$1:$M$39</definedName>
    <definedName name="Applicant" localSheetId="18">'18E1'!$B$1:$L$50</definedName>
    <definedName name="Applicant" localSheetId="19">'18E2'!$D$1:$M$43</definedName>
    <definedName name="Applicant" localSheetId="20">'18F1'!$C$1:$M$29</definedName>
    <definedName name="Applicant" localSheetId="21">'18F2'!$D$1:$M$28</definedName>
    <definedName name="Applicant" localSheetId="22">'18F3'!$D$1:$M$24</definedName>
    <definedName name="Applicant" localSheetId="23">'18F4'!$D$1:$M$24</definedName>
    <definedName name="Applicant" localSheetId="3">Notes!$B$1:$M$92</definedName>
    <definedName name="Applicant" localSheetId="2">'Scoring Checklist'!$D$2:$O$138</definedName>
    <definedName name="Applicant" localSheetId="1">Summary!$B$1:$M$70</definedName>
    <definedName name="_xlnm.Criteria" localSheetId="24">'EUA Restrictions'!#REF!</definedName>
    <definedName name="_xlnm.Extract" localSheetId="24">'EUA Restrictions'!#REF!</definedName>
    <definedName name="_xlnm.Print_Area" localSheetId="4">'18A1'!$B$1:$L$66,'18A1'!$N$1:$X$124</definedName>
    <definedName name="_xlnm.Print_Area" localSheetId="5">'18A2'!$D$1:$M$39,'18A2'!$Q$1:$Z$39</definedName>
    <definedName name="_xlnm.Print_Area" localSheetId="6">'18A3'!$D$1:$M$23,'18A3'!$Q$1:$Z$23</definedName>
    <definedName name="_xlnm.Print_Area" localSheetId="7">'18B1'!$E$1:$N$27,'18B1'!$S$1:$AB$27</definedName>
    <definedName name="_xlnm.Print_Area" localSheetId="8">'18B2'!$D$1:$N$30,'18B2'!$R$1:$AB$30</definedName>
    <definedName name="_xlnm.Print_Area" localSheetId="9">'18C1'!$E$1:$N$28,'18C1'!$S$1:$AB$28</definedName>
    <definedName name="_xlnm.Print_Area" localSheetId="10">'18C2a'!$D$1:$M$22,'18C2a'!$Q$1:$Z$22</definedName>
    <definedName name="_xlnm.Print_Area" localSheetId="11">'18C2b'!$E$1:$N$29,'18C2b'!$S$1:$AB$29</definedName>
    <definedName name="_xlnm.Print_Area" localSheetId="12">'18C3'!$D$1:$P$20,'18C3'!$T$1:$AF$20</definedName>
    <definedName name="_xlnm.Print_Area" localSheetId="13">'18C4'!$C$1:$L$28,'18C4'!$P$1:$Y$28</definedName>
    <definedName name="_xlnm.Print_Area" localSheetId="14">'18C5'!$D$1:$N$49,'18C5'!$AA$1:$AK$49</definedName>
    <definedName name="_xlnm.Print_Area" localSheetId="15">'18D1'!$E$1:$N$22,'18D1'!$S$1:$AB$22</definedName>
    <definedName name="_xlnm.Print_Area" localSheetId="16">'18D2'!$E$1:$N$22,'18D2'!$S$1:$AB$22</definedName>
    <definedName name="_xlnm.Print_Area" localSheetId="17">'18D3'!$D$1:$M$23,'18D3'!$Q$1:$Z$23</definedName>
    <definedName name="_xlnm.Print_Area" localSheetId="18">'18E1'!$B$1:$L$42,'18E1'!$X$1:$AI$42</definedName>
    <definedName name="_xlnm.Print_Area" localSheetId="19">'18E2'!$D$1:$M$43,'18E2'!$Q$1:$Z$43</definedName>
    <definedName name="_xlnm.Print_Area" localSheetId="20">'18F1'!$C$1:$M$27,'18F1'!$P$1:$Y$27</definedName>
    <definedName name="_xlnm.Print_Area" localSheetId="21">'18F2'!$D$1:$M$28,'18F2'!$R$1:$AA$28</definedName>
    <definedName name="_xlnm.Print_Area" localSheetId="22">'18F3'!$D$1:$M$24,'18F3'!$Q$1:$Z$24</definedName>
    <definedName name="_xlnm.Print_Area" localSheetId="23">'18F4'!$D$1:$M$24,'18F4'!$Q$1:$Z$24</definedName>
    <definedName name="_xlnm.Print_Area" localSheetId="24">'EUA Restrictions'!$B$2:$N$39</definedName>
    <definedName name="_xlnm.Print_Area" localSheetId="3">Notes!$B$1:$M$96,Notes!$P$1:$AA$96</definedName>
    <definedName name="_xlnm.Print_Area" localSheetId="2">'Scoring Checklist'!$T$1:$AE$141,'Scoring Checklist'!$D$1:$O$141</definedName>
    <definedName name="_xlnm.Print_Area" localSheetId="1">Summary!$B$1:$M$70,Summary!$P$1:$AC$70</definedName>
    <definedName name="UD_Checklist" localSheetId="6">'[1]15A1'!$O$22:$O$26,'[1]15A1'!$O$28:$O$34,'[1]15A1'!$O$36:$O$47,'[1]15A1'!$O$49,'[1]15A1'!$O$51:$O$57,'[1]15A1'!$O$59:$O$63,'[1]15A1'!$O$65:$O$67,'[1]15A1'!$O$69:$O$71,'[1]15A1'!$O$73:$O$76,'[1]15A1'!$O$78:$O$80,'[1]15A1'!$O$82,'[1]15A1'!$O$84:$O$85,'[1]15A1'!$O$87:$O$91,'[1]15A1'!$O$93:$O$95,'[1]15A1'!$O$97:$O$98,'[1]15A1'!$O$100:$O$108,'[1]15A1'!$O$110:$O$112,'[1]15A1'!$O$114:$O$117,'[1]15A1'!$O$119</definedName>
    <definedName name="UD_Checklist" localSheetId="18">'[2]15A1'!$O$22:$O$26,'[2]15A1'!$O$28:$O$34,'[2]15A1'!$O$36:$O$47,'[2]15A1'!$O$49,'[2]15A1'!$O$51:$O$57,'[2]15A1'!$O$59:$O$63,'[2]15A1'!$O$65:$O$67,'[2]15A1'!$O$69:$O$71,'[2]15A1'!$O$73:$O$76,'[2]15A1'!$O$78:$O$80,'[2]15A1'!$O$82,'[2]15A1'!$O$84:$O$85,'[2]15A1'!$O$87:$O$91,'[2]15A1'!$O$93:$O$95,'[2]15A1'!$O$97:$O$98,'[2]15A1'!$O$100:$O$108,'[2]15A1'!$O$110:$O$112,'[2]15A1'!$O$114:$O$117,'[2]15A1'!$O$119</definedName>
    <definedName name="UD_Checklist" localSheetId="21">'[2]15A1'!$O$22:$O$26,'[2]15A1'!$O$28:$O$34,'[2]15A1'!$O$36:$O$47,'[2]15A1'!$O$49,'[2]15A1'!$O$51:$O$57,'[2]15A1'!$O$59:$O$63,'[2]15A1'!$O$65:$O$67,'[2]15A1'!$O$69:$O$71,'[2]15A1'!$O$73:$O$76,'[2]15A1'!$O$78:$O$80,'[2]15A1'!$O$82,'[2]15A1'!$O$84:$O$85,'[2]15A1'!$O$87:$O$91,'[2]15A1'!$O$93:$O$95,'[2]15A1'!$O$97:$O$98,'[2]15A1'!$O$100:$O$108,'[2]15A1'!$O$110:$O$112,'[2]15A1'!$O$114:$O$117,'[2]15A1'!$O$119</definedName>
    <definedName name="UD_Checklist">'18A1'!$O$22:$O$26,'18A1'!$O$28:$O$34,'18A1'!$O$36:$O$47,'18A1'!$O$49,'18A1'!$O$51:$O$57,'18A1'!$O$59:$O$63,'18A1'!$O$65:$O$67,'18A1'!$O$69:$O$71,'18A1'!$O$73:$O$76,'18A1'!$O$78:$O$80,'18A1'!$O$82,'18A1'!$O$84:$O$85,'18A1'!$O$87:$O$91,'18A1'!$O$93:$O$95,'18A1'!$O$97:$O$98,'18A1'!$O$100:$O$108,'18A1'!$O$110:$O$112,'18A1'!$O$114:$O$117,'18A1'!$O$119</definedName>
    <definedName name="UD_Code" localSheetId="6">'[1]15A1'!$P$22:$P$26,'[1]15A1'!$P$28:$P$34,'[1]15A1'!$P$36:$P$47,'[1]15A1'!$P$49,'[1]15A1'!$P$51:$P$57,'[1]15A1'!$P$59:$P$63,'[1]15A1'!$P$65:$P$67,'[1]15A1'!$P$69:$P$71,'[1]15A1'!$P$73:$P$76,'[1]15A1'!$P$78:$P$80,'[1]15A1'!$P$82,'[1]15A1'!$P$84:$P$85,'[1]15A1'!$P$87:$P$91,'[1]15A1'!$P$93:$P$95,'[1]15A1'!$P$97:$P$98,'[1]15A1'!$P$100:$P$108,'[1]15A1'!$P$110:$P$112,'[1]15A1'!$P$114:$P$117,'[1]15A1'!$P$119</definedName>
    <definedName name="UD_Code" localSheetId="18">'[2]15A1'!$P$22:$P$26,'[2]15A1'!$P$28:$P$34,'[2]15A1'!$P$36:$P$47,'[2]15A1'!$P$49,'[2]15A1'!$P$51:$P$57,'[2]15A1'!$P$59:$P$63,'[2]15A1'!$P$65:$P$67,'[2]15A1'!$P$69:$P$71,'[2]15A1'!$P$73:$P$76,'[2]15A1'!$P$78:$P$80,'[2]15A1'!$P$82,'[2]15A1'!$P$84:$P$85,'[2]15A1'!$P$87:$P$91,'[2]15A1'!$P$93:$P$95,'[2]15A1'!$P$97:$P$98,'[2]15A1'!$P$100:$P$108,'[2]15A1'!$P$110:$P$112,'[2]15A1'!$P$114:$P$117,'[2]15A1'!$P$119</definedName>
    <definedName name="UD_Code" localSheetId="21">'[2]15A1'!$P$22:$P$26,'[2]15A1'!$P$28:$P$34,'[2]15A1'!$P$36:$P$47,'[2]15A1'!$P$49,'[2]15A1'!$P$51:$P$57,'[2]15A1'!$P$59:$P$63,'[2]15A1'!$P$65:$P$67,'[2]15A1'!$P$69:$P$71,'[2]15A1'!$P$73:$P$76,'[2]15A1'!$P$78:$P$80,'[2]15A1'!$P$82,'[2]15A1'!$P$84:$P$85,'[2]15A1'!$P$87:$P$91,'[2]15A1'!$P$93:$P$95,'[2]15A1'!$P$97:$P$98,'[2]15A1'!$P$100:$P$108,'[2]15A1'!$P$110:$P$112,'[2]15A1'!$P$114:$P$117,'[2]15A1'!$P$119</definedName>
    <definedName name="UD_Code">'18A1'!$P$22:$P$26,'18A1'!$P$28:$P$34,'18A1'!$P$36:$P$47,'18A1'!$P$49,'18A1'!$P$51:$P$57,'18A1'!$P$59:$P$63,'18A1'!$P$65:$P$67,'18A1'!$P$69:$P$71,'18A1'!$P$73:$P$76,'18A1'!$P$78:$P$80,'18A1'!$P$82,'18A1'!$P$84:$P$85,'18A1'!$P$87:$P$91,'18A1'!$P$93:$P$95,'18A1'!$P$97:$P$98,'18A1'!$P$100:$P$108,'18A1'!$P$110:$P$112,'18A1'!$P$114:$P$117,'18A1'!$P$119</definedName>
    <definedName name="UD_Rule" localSheetId="6">'[1]15A1'!$Q$22:$X$26,'[1]15A1'!$Q$28:$X$34,'[1]15A1'!$Q$36:$X$47,'[1]15A1'!$Q$49,'[1]15A1'!$Q$51:$X$57,'[1]15A1'!$Q$59:$X$63,'[1]15A1'!$Q$65:$X$67,'[1]15A1'!$Q$69:$X$71,'[1]15A1'!$Q$73:$X$76,'[1]15A1'!$Q$78:$X$80,'[1]15A1'!$Q$82,'[1]15A1'!$Q$84:$X$86,'[1]15A1'!$Q$86,'[1]15A1'!$Q$87:$X$91,'[1]15A1'!$Q$86,'[1]15A1'!$Q$93:$X$95,'[1]15A1'!$Q$97:$X$98,'[1]15A1'!$Q$100:$X$108,'[1]15A1'!$Q$110:$X$112</definedName>
    <definedName name="UD_Rule" localSheetId="18">'[2]15A1'!$Q$22:$X$26,'[2]15A1'!$Q$28:$X$34,'[2]15A1'!$Q$36:$X$47,'[2]15A1'!$Q$49,'[2]15A1'!$Q$51:$X$57,'[2]15A1'!$Q$59:$X$63,'[2]15A1'!$Q$65:$X$67,'[2]15A1'!$Q$69:$X$71,'[2]15A1'!$Q$73:$X$76,'[2]15A1'!$Q$78:$X$80,'[2]15A1'!$Q$82,'[2]15A1'!$Q$84:$X$86,'[2]15A1'!$Q$86,'[2]15A1'!$Q$87:$X$91,'[2]15A1'!$Q$86,'[2]15A1'!$Q$93:$X$95,'[2]15A1'!$Q$97:$X$98,'[2]15A1'!$Q$100:$X$108,'[2]15A1'!$Q$110:$X$112</definedName>
    <definedName name="UD_Rule" localSheetId="21">'[2]15A1'!$Q$22:$X$26,'[2]15A1'!$Q$28:$X$34,'[2]15A1'!$Q$36:$X$47,'[2]15A1'!$Q$49,'[2]15A1'!$Q$51:$X$57,'[2]15A1'!$Q$59:$X$63,'[2]15A1'!$Q$65:$X$67,'[2]15A1'!$Q$69:$X$71,'[2]15A1'!$Q$73:$X$76,'[2]15A1'!$Q$78:$X$80,'[2]15A1'!$Q$82,'[2]15A1'!$Q$84:$X$86,'[2]15A1'!$Q$86,'[2]15A1'!$Q$87:$X$91,'[2]15A1'!$Q$86,'[2]15A1'!$Q$93:$X$95,'[2]15A1'!$Q$97:$X$98,'[2]15A1'!$Q$100:$X$108,'[2]15A1'!$Q$110:$X$112</definedName>
    <definedName name="UD_Rule">'18A1'!$Q$22:$X$26,'18A1'!$Q$28:$X$34,'18A1'!$Q$36:$X$47,'18A1'!$Q$49,'18A1'!$Q$51:$X$57,'18A1'!$Q$59:$X$63,'18A1'!$Q$65:$X$67,'18A1'!$Q$69:$X$71,'18A1'!$Q$73:$X$76,'18A1'!$Q$78:$X$80,'18A1'!$Q$82,'18A1'!$Q$84:$X$86,'18A1'!$Q$86,'18A1'!$Q$87:$X$91,'18A1'!$Q$86,'18A1'!$Q$93:$X$95,'18A1'!$Q$97:$X$98,'18A1'!$Q$100:$X$108,'18A1'!$Q$110:$X$112</definedName>
    <definedName name="Underwriting" localSheetId="4">'18A1'!$N$1:$X$126</definedName>
    <definedName name="Underwriting" localSheetId="5">'18A2'!$Q$1:$Z$40</definedName>
    <definedName name="Underwriting" localSheetId="6">'18A3'!$Q$1:$Z$37</definedName>
    <definedName name="Underwriting" localSheetId="7">'18B1'!$S$1:$AB$24</definedName>
    <definedName name="Underwriting" localSheetId="8">'18B2'!$R$1:$AB$32</definedName>
    <definedName name="Underwriting" localSheetId="9">'18C1'!$S$1:$AB$36</definedName>
    <definedName name="Underwriting" localSheetId="10">'18C2a'!$Q$1:$Z$17</definedName>
    <definedName name="Underwriting" localSheetId="11">'18C2b'!$S$1:$AB$27</definedName>
    <definedName name="Underwriting" localSheetId="12">'18C3'!$T$1:$AC$17</definedName>
    <definedName name="Underwriting" localSheetId="13">'18C4'!$P$1:$Y$28</definedName>
    <definedName name="Underwriting" localSheetId="14">'18C5'!$AA$1:$AK$883</definedName>
    <definedName name="Underwriting" localSheetId="15">'18D1'!$S$1:$AB$34</definedName>
    <definedName name="Underwriting" localSheetId="16">'18D2'!$S$1:$AB$34</definedName>
    <definedName name="Underwriting" localSheetId="17">'18D3'!$Q$1:$Z$39</definedName>
    <definedName name="Underwriting" localSheetId="18">'18E1'!$X$1:$AI$50</definedName>
    <definedName name="Underwriting" localSheetId="19">'18E2'!$Q$1:$Z$43</definedName>
    <definedName name="Underwriting" localSheetId="20">'18F1'!$P$1:$Y$29</definedName>
    <definedName name="Underwriting" localSheetId="21">'18F2'!$R$1:$AA$28</definedName>
    <definedName name="Underwriting" localSheetId="22">'18F3'!$Q$1:$Z$24</definedName>
    <definedName name="Underwriting" localSheetId="23">'18F4'!$Q$1:$Z$24</definedName>
    <definedName name="Underwriting" localSheetId="24">'EUA Restrictions'!$B$2:$N$31</definedName>
    <definedName name="Underwriting" localSheetId="3">Notes!$P$1:$AA$92</definedName>
    <definedName name="Underwriting" localSheetId="2">'Scoring Checklist'!#REF!</definedName>
    <definedName name="Underwriting" localSheetId="1">Summary!$P$1:$AC$70</definedName>
  </definedNames>
  <calcPr calcId="162913" iterate="1"/>
</workbook>
</file>

<file path=xl/calcChain.xml><?xml version="1.0" encoding="utf-8"?>
<calcChain xmlns="http://schemas.openxmlformats.org/spreadsheetml/2006/main">
  <c r="Z93" i="24" l="1"/>
  <c r="Z89" i="24"/>
  <c r="Z85" i="24"/>
  <c r="Z81" i="24"/>
  <c r="Z65" i="24"/>
  <c r="Z61" i="24"/>
  <c r="Z56" i="24"/>
  <c r="Z52" i="24"/>
  <c r="Z48" i="24"/>
  <c r="Z44" i="24"/>
  <c r="Z40" i="24"/>
  <c r="Z36" i="24"/>
  <c r="Z32" i="24"/>
  <c r="Z28" i="24"/>
  <c r="Z23" i="24"/>
  <c r="AC874" i="9" l="1"/>
  <c r="AB874" i="9"/>
  <c r="AC860" i="9"/>
  <c r="AB860" i="9"/>
  <c r="AC846" i="9"/>
  <c r="AB846" i="9"/>
  <c r="AC832" i="9"/>
  <c r="AB832" i="9"/>
  <c r="AC818" i="9"/>
  <c r="AB818" i="9"/>
  <c r="AC804" i="9"/>
  <c r="AB804" i="9"/>
  <c r="AC790" i="9"/>
  <c r="AB790" i="9"/>
  <c r="AC776" i="9"/>
  <c r="AB776" i="9"/>
  <c r="AC762" i="9"/>
  <c r="AB762" i="9"/>
  <c r="AC748" i="9"/>
  <c r="AB748" i="9"/>
  <c r="AC734" i="9"/>
  <c r="AB734" i="9"/>
  <c r="AC723" i="9"/>
  <c r="AB723" i="9"/>
  <c r="AC712" i="9"/>
  <c r="AB712" i="9"/>
  <c r="AC701" i="9"/>
  <c r="AB701" i="9"/>
  <c r="AC690" i="9"/>
  <c r="AB690" i="9"/>
  <c r="AC679" i="9"/>
  <c r="AB679" i="9"/>
  <c r="AC669" i="9"/>
  <c r="AB669" i="9"/>
  <c r="AC659" i="9"/>
  <c r="AB659" i="9"/>
  <c r="AC649" i="9"/>
  <c r="AB649" i="9"/>
  <c r="AC639" i="9"/>
  <c r="AB639" i="9"/>
  <c r="AC629" i="9"/>
  <c r="AB629" i="9"/>
  <c r="AC619" i="9"/>
  <c r="AB619" i="9"/>
  <c r="AC609" i="9"/>
  <c r="AB609" i="9"/>
  <c r="AC599" i="9"/>
  <c r="AB599" i="9"/>
  <c r="AC589" i="9"/>
  <c r="AB589" i="9"/>
  <c r="AC579" i="9"/>
  <c r="AB579" i="9"/>
  <c r="AC569" i="9"/>
  <c r="AB569" i="9"/>
  <c r="AC559" i="9"/>
  <c r="AB559" i="9"/>
  <c r="AC549" i="9"/>
  <c r="AB549" i="9"/>
  <c r="AC539" i="9"/>
  <c r="AB539" i="9"/>
  <c r="AC529" i="9"/>
  <c r="AB529" i="9"/>
  <c r="AC519" i="9"/>
  <c r="AB519" i="9"/>
  <c r="AC509" i="9"/>
  <c r="AB509" i="9"/>
  <c r="AC499" i="9"/>
  <c r="AB499" i="9"/>
  <c r="AC489" i="9"/>
  <c r="AB489" i="9"/>
  <c r="AC479" i="9"/>
  <c r="AB479" i="9"/>
  <c r="AC469" i="9"/>
  <c r="AB469" i="9"/>
  <c r="AC459" i="9"/>
  <c r="AB459" i="9"/>
  <c r="AC449" i="9"/>
  <c r="AB449" i="9"/>
  <c r="AC439" i="9"/>
  <c r="AB439" i="9"/>
  <c r="AC429" i="9"/>
  <c r="AB429" i="9"/>
  <c r="AC419" i="9"/>
  <c r="AB419" i="9"/>
  <c r="AC409" i="9"/>
  <c r="AB409" i="9"/>
  <c r="AC396" i="9"/>
  <c r="AB396" i="9"/>
  <c r="AC383" i="9"/>
  <c r="AB383" i="9"/>
  <c r="AC370" i="9"/>
  <c r="AB370" i="9"/>
  <c r="AC357" i="9"/>
  <c r="AB357" i="9"/>
  <c r="AC344" i="9"/>
  <c r="AB344" i="9"/>
  <c r="AC331" i="9"/>
  <c r="AB331" i="9"/>
  <c r="AC321" i="9"/>
  <c r="AB321" i="9"/>
  <c r="AC311" i="9"/>
  <c r="AB311" i="9"/>
  <c r="AC301" i="9"/>
  <c r="AB301" i="9"/>
  <c r="AC291" i="9"/>
  <c r="AB291" i="9"/>
  <c r="AC281" i="9"/>
  <c r="AB281" i="9"/>
  <c r="AC271" i="9"/>
  <c r="AB271" i="9"/>
  <c r="AC261" i="9"/>
  <c r="AB261" i="9"/>
  <c r="AC251" i="9"/>
  <c r="AB251" i="9"/>
  <c r="AC241" i="9"/>
  <c r="AB241" i="9"/>
  <c r="AC231" i="9"/>
  <c r="AB231" i="9"/>
  <c r="AC221" i="9"/>
  <c r="AB221" i="9"/>
  <c r="AC211" i="9"/>
  <c r="AB211" i="9"/>
  <c r="AC201" i="9"/>
  <c r="AB201" i="9"/>
  <c r="AC191" i="9"/>
  <c r="AB191" i="9"/>
  <c r="AC181" i="9"/>
  <c r="AB181" i="9"/>
  <c r="AC171" i="9"/>
  <c r="AB171" i="9"/>
  <c r="AC158" i="9"/>
  <c r="AB158" i="9"/>
  <c r="AC145" i="9"/>
  <c r="AB145" i="9"/>
  <c r="AC132" i="9"/>
  <c r="AB132" i="9"/>
  <c r="AC119" i="9"/>
  <c r="AB119" i="9"/>
  <c r="AC106" i="9"/>
  <c r="AB106" i="9"/>
  <c r="AC93" i="9"/>
  <c r="AB93" i="9"/>
  <c r="F874" i="9"/>
  <c r="E874" i="9"/>
  <c r="F860" i="9"/>
  <c r="E860" i="9"/>
  <c r="F846" i="9"/>
  <c r="E846" i="9"/>
  <c r="F832" i="9"/>
  <c r="E832" i="9"/>
  <c r="F818" i="9"/>
  <c r="E818" i="9"/>
  <c r="F804" i="9"/>
  <c r="E804" i="9"/>
  <c r="F790" i="9"/>
  <c r="E790" i="9"/>
  <c r="F776" i="9"/>
  <c r="E776" i="9"/>
  <c r="F762" i="9"/>
  <c r="E762" i="9"/>
  <c r="F748" i="9"/>
  <c r="E748" i="9"/>
  <c r="F734" i="9"/>
  <c r="E734" i="9"/>
  <c r="F723" i="9"/>
  <c r="E723" i="9"/>
  <c r="F712" i="9"/>
  <c r="E712" i="9"/>
  <c r="F701" i="9"/>
  <c r="E701" i="9"/>
  <c r="F690" i="9"/>
  <c r="E690" i="9"/>
  <c r="F679" i="9"/>
  <c r="E679" i="9"/>
  <c r="F669" i="9"/>
  <c r="E669" i="9"/>
  <c r="F659" i="9"/>
  <c r="E659" i="9"/>
  <c r="F649" i="9"/>
  <c r="E649" i="9"/>
  <c r="F639" i="9"/>
  <c r="E639" i="9"/>
  <c r="F629" i="9"/>
  <c r="E629" i="9"/>
  <c r="F619" i="9"/>
  <c r="E619" i="9"/>
  <c r="F609" i="9"/>
  <c r="E609" i="9"/>
  <c r="F599" i="9"/>
  <c r="E599" i="9"/>
  <c r="F589" i="9"/>
  <c r="E589" i="9"/>
  <c r="F579" i="9"/>
  <c r="E579" i="9"/>
  <c r="F569" i="9"/>
  <c r="E569" i="9"/>
  <c r="F559" i="9"/>
  <c r="E559" i="9"/>
  <c r="F549" i="9"/>
  <c r="E549" i="9"/>
  <c r="F539" i="9"/>
  <c r="E539" i="9"/>
  <c r="F529" i="9"/>
  <c r="E529" i="9"/>
  <c r="F519" i="9"/>
  <c r="E519" i="9"/>
  <c r="F509" i="9"/>
  <c r="E509" i="9"/>
  <c r="F499" i="9"/>
  <c r="E499" i="9"/>
  <c r="F489" i="9"/>
  <c r="E489" i="9"/>
  <c r="F479" i="9"/>
  <c r="E479" i="9"/>
  <c r="F469" i="9"/>
  <c r="E469" i="9"/>
  <c r="F459" i="9"/>
  <c r="E459" i="9"/>
  <c r="F449" i="9"/>
  <c r="E449" i="9"/>
  <c r="F439" i="9"/>
  <c r="E439" i="9"/>
  <c r="F429" i="9"/>
  <c r="E429" i="9"/>
  <c r="F419" i="9"/>
  <c r="E419" i="9"/>
  <c r="F409" i="9"/>
  <c r="E409" i="9"/>
  <c r="F396" i="9"/>
  <c r="E396" i="9"/>
  <c r="F383" i="9"/>
  <c r="E383" i="9"/>
  <c r="F370" i="9"/>
  <c r="E370" i="9"/>
  <c r="F357" i="9"/>
  <c r="E357" i="9"/>
  <c r="F344" i="9"/>
  <c r="E344" i="9"/>
  <c r="F331" i="9"/>
  <c r="E331" i="9"/>
  <c r="F321" i="9"/>
  <c r="E321" i="9"/>
  <c r="F311" i="9"/>
  <c r="E311" i="9"/>
  <c r="F301" i="9"/>
  <c r="E301" i="9"/>
  <c r="F291" i="9"/>
  <c r="E291" i="9"/>
  <c r="F281" i="9"/>
  <c r="E281" i="9"/>
  <c r="F271" i="9"/>
  <c r="E271" i="9"/>
  <c r="F261" i="9"/>
  <c r="E261" i="9"/>
  <c r="F251" i="9"/>
  <c r="E251" i="9"/>
  <c r="F241" i="9"/>
  <c r="E241" i="9"/>
  <c r="F231" i="9"/>
  <c r="E231" i="9"/>
  <c r="F221" i="9"/>
  <c r="E221" i="9"/>
  <c r="F211" i="9"/>
  <c r="E211" i="9"/>
  <c r="F201" i="9"/>
  <c r="E201" i="9"/>
  <c r="F191" i="9"/>
  <c r="E191" i="9"/>
  <c r="AC80" i="9"/>
  <c r="AB80" i="9"/>
  <c r="AC67" i="9"/>
  <c r="AB67" i="9"/>
  <c r="AC41" i="9"/>
  <c r="AB41" i="9"/>
  <c r="AC54" i="9"/>
  <c r="AB54" i="9"/>
  <c r="F181" i="9"/>
  <c r="E181" i="9"/>
  <c r="F171" i="9"/>
  <c r="E171" i="9"/>
  <c r="F158" i="9"/>
  <c r="E158" i="9"/>
  <c r="F145" i="9"/>
  <c r="E145" i="9"/>
  <c r="F132" i="9"/>
  <c r="E132" i="9"/>
  <c r="F119" i="9"/>
  <c r="E119" i="9"/>
  <c r="F106" i="9"/>
  <c r="E106" i="9"/>
  <c r="F93" i="9"/>
  <c r="E93" i="9"/>
  <c r="F80" i="9"/>
  <c r="E80" i="9"/>
  <c r="F67" i="9"/>
  <c r="E67" i="9"/>
  <c r="F54" i="9"/>
  <c r="E54" i="9"/>
  <c r="E41" i="9"/>
  <c r="X21" i="16" l="1"/>
  <c r="X22" i="16"/>
  <c r="X23" i="16"/>
  <c r="X24" i="16"/>
  <c r="X25" i="16"/>
  <c r="X26" i="16"/>
  <c r="X27" i="16"/>
  <c r="X28" i="16"/>
  <c r="X29" i="16"/>
  <c r="X30" i="16"/>
  <c r="W31" i="16"/>
  <c r="X31" i="16" l="1"/>
  <c r="X16" i="36"/>
  <c r="V8" i="38" l="1"/>
  <c r="Z6" i="38"/>
  <c r="X6" i="38"/>
  <c r="V6" i="38"/>
  <c r="V5" i="38"/>
  <c r="AE6" i="37"/>
  <c r="AC6" i="37"/>
  <c r="AA6" i="37"/>
  <c r="AA8" i="37"/>
  <c r="AA5" i="37"/>
  <c r="AE8" i="9"/>
  <c r="AI6" i="9"/>
  <c r="AH6" i="9"/>
  <c r="AG6" i="9"/>
  <c r="AF6" i="9"/>
  <c r="AE6" i="9"/>
  <c r="AE5" i="9"/>
  <c r="AC6" i="34"/>
  <c r="AB6" i="34"/>
  <c r="AA6" i="34"/>
  <c r="Z6" i="34"/>
  <c r="Y6" i="34"/>
  <c r="X6" i="34"/>
  <c r="X5" i="34"/>
  <c r="X8" i="34"/>
  <c r="U8" i="36"/>
  <c r="U6" i="36"/>
  <c r="U5" i="36"/>
  <c r="H8" i="38"/>
  <c r="H6" i="38"/>
  <c r="H5" i="38"/>
  <c r="F8" i="37"/>
  <c r="F6" i="37"/>
  <c r="F5" i="37"/>
  <c r="Z27" i="37"/>
  <c r="S100" i="23" l="1"/>
  <c r="C100" i="23"/>
  <c r="S98" i="23"/>
  <c r="C98" i="23"/>
  <c r="S96" i="23"/>
  <c r="C96" i="23"/>
  <c r="S94" i="23"/>
  <c r="C94" i="23"/>
  <c r="S93" i="23" l="1"/>
  <c r="C93" i="23"/>
  <c r="S46" i="23" l="1"/>
  <c r="C46" i="23"/>
  <c r="S44" i="23"/>
  <c r="C44" i="23"/>
  <c r="C49" i="23"/>
  <c r="S49" i="23"/>
  <c r="T17" i="38"/>
  <c r="U18" i="38" s="1"/>
  <c r="F17" i="38"/>
  <c r="G18" i="38" s="1"/>
  <c r="D27" i="37"/>
  <c r="J33" i="37" s="1"/>
  <c r="Q35" i="37" s="1"/>
  <c r="R35" i="37" s="1"/>
  <c r="P28" i="38"/>
  <c r="B28" i="38"/>
  <c r="P24" i="38"/>
  <c r="B24" i="38"/>
  <c r="P21" i="38"/>
  <c r="B21" i="38"/>
  <c r="AQ69" i="37"/>
  <c r="X40" i="37" s="1"/>
  <c r="T69" i="37"/>
  <c r="B40" i="37" s="1"/>
  <c r="AQ64" i="37"/>
  <c r="X39" i="37" s="1"/>
  <c r="T64" i="37"/>
  <c r="B39" i="37" s="1"/>
  <c r="AQ59" i="37"/>
  <c r="X38" i="37" s="1"/>
  <c r="T59" i="37"/>
  <c r="B38" i="37" s="1"/>
  <c r="AQ54" i="37"/>
  <c r="X37" i="37" s="1"/>
  <c r="T54" i="37"/>
  <c r="B37" i="37" s="1"/>
  <c r="AQ49" i="37"/>
  <c r="X36" i="37" s="1"/>
  <c r="T49" i="37"/>
  <c r="B36" i="37" s="1"/>
  <c r="AQ44" i="37"/>
  <c r="X35" i="37" s="1"/>
  <c r="T44" i="37"/>
  <c r="B35" i="37" s="1"/>
  <c r="AF41" i="37"/>
  <c r="X29" i="37" s="1"/>
  <c r="I41" i="37"/>
  <c r="AG40" i="37"/>
  <c r="AL69" i="37" s="1"/>
  <c r="AM69" i="37" s="1"/>
  <c r="J40" i="37"/>
  <c r="Q70" i="37" s="1"/>
  <c r="R70" i="37" s="1"/>
  <c r="AG39" i="37"/>
  <c r="AN64" i="37" s="1"/>
  <c r="AO64" i="37" s="1"/>
  <c r="J39" i="37"/>
  <c r="O65" i="37" s="1"/>
  <c r="P65" i="37" s="1"/>
  <c r="AG38" i="37"/>
  <c r="AL59" i="37" s="1"/>
  <c r="AM59" i="37" s="1"/>
  <c r="J38" i="37"/>
  <c r="Q60" i="37" s="1"/>
  <c r="R60" i="37" s="1"/>
  <c r="AG37" i="37"/>
  <c r="AN54" i="37" s="1"/>
  <c r="AO54" i="37" s="1"/>
  <c r="J37" i="37"/>
  <c r="O55" i="37" s="1"/>
  <c r="P55" i="37" s="1"/>
  <c r="AG36" i="37"/>
  <c r="AL49" i="37" s="1"/>
  <c r="AM49" i="37" s="1"/>
  <c r="J36" i="37"/>
  <c r="Q50" i="37" s="1"/>
  <c r="R50" i="37" s="1"/>
  <c r="AG35" i="37"/>
  <c r="AN44" i="37" s="1"/>
  <c r="AO44" i="37" s="1"/>
  <c r="J35" i="37"/>
  <c r="O45" i="37" s="1"/>
  <c r="P45" i="37" s="1"/>
  <c r="AG34" i="37"/>
  <c r="AL39" i="37" s="1"/>
  <c r="AM39" i="37" s="1"/>
  <c r="J34" i="37"/>
  <c r="O40" i="37" s="1"/>
  <c r="P40" i="37" s="1"/>
  <c r="AG33" i="37"/>
  <c r="AL34" i="37" s="1"/>
  <c r="AM34" i="37" s="1"/>
  <c r="S43" i="23" l="1"/>
  <c r="C43" i="23"/>
  <c r="AN35" i="37"/>
  <c r="AO35" i="37" s="1"/>
  <c r="Q59" i="37"/>
  <c r="R59" i="37" s="1"/>
  <c r="E23" i="38"/>
  <c r="B18" i="38" s="1"/>
  <c r="D23" i="38" s="1"/>
  <c r="E22" i="38"/>
  <c r="B26" i="38" s="1"/>
  <c r="D22" i="38" s="1"/>
  <c r="S23" i="38"/>
  <c r="P18" i="38" s="1"/>
  <c r="R23" i="38" s="1"/>
  <c r="S22" i="38"/>
  <c r="P26" i="38" s="1"/>
  <c r="R22" i="38" s="1"/>
  <c r="AL60" i="37"/>
  <c r="AM60" i="37" s="1"/>
  <c r="AL70" i="37"/>
  <c r="AM70" i="37" s="1"/>
  <c r="Q40" i="37"/>
  <c r="R40" i="37" s="1"/>
  <c r="O35" i="37"/>
  <c r="P35" i="37" s="1"/>
  <c r="O39" i="37"/>
  <c r="P39" i="37" s="1"/>
  <c r="O44" i="37"/>
  <c r="P44" i="37" s="1"/>
  <c r="AN45" i="37"/>
  <c r="AO45" i="37" s="1"/>
  <c r="O50" i="37"/>
  <c r="P50" i="37" s="1"/>
  <c r="O64" i="37"/>
  <c r="P64" i="37" s="1"/>
  <c r="Q65" i="37"/>
  <c r="R65" i="37" s="1"/>
  <c r="AN69" i="37"/>
  <c r="AO69" i="37" s="1"/>
  <c r="Q45" i="37"/>
  <c r="R45" i="37" s="1"/>
  <c r="Q34" i="37"/>
  <c r="R34" i="37" s="1"/>
  <c r="Q49" i="37"/>
  <c r="R49" i="37" s="1"/>
  <c r="AL50" i="37"/>
  <c r="AM50" i="37" s="1"/>
  <c r="Q55" i="37"/>
  <c r="R55" i="37" s="1"/>
  <c r="AN65" i="37"/>
  <c r="AO65" i="37" s="1"/>
  <c r="AG41" i="37"/>
  <c r="B29" i="37"/>
  <c r="O54" i="37"/>
  <c r="P54" i="37" s="1"/>
  <c r="AN55" i="37"/>
  <c r="AO55" i="37" s="1"/>
  <c r="O60" i="37"/>
  <c r="P60" i="37" s="1"/>
  <c r="AL64" i="37"/>
  <c r="AM64" i="37" s="1"/>
  <c r="Q69" i="37"/>
  <c r="R69" i="37" s="1"/>
  <c r="O70" i="37"/>
  <c r="P70" i="37" s="1"/>
  <c r="AL40" i="37"/>
  <c r="AM40" i="37" s="1"/>
  <c r="AQ39" i="37" s="1"/>
  <c r="X34" i="37" s="1"/>
  <c r="AN39" i="37"/>
  <c r="AO39" i="37" s="1"/>
  <c r="J41" i="37"/>
  <c r="AL44" i="37"/>
  <c r="AM44" i="37" s="1"/>
  <c r="AN49" i="37"/>
  <c r="AO49" i="37" s="1"/>
  <c r="AN59" i="37"/>
  <c r="AO59" i="37" s="1"/>
  <c r="O34" i="37"/>
  <c r="P34" i="37" s="1"/>
  <c r="AL35" i="37"/>
  <c r="AM35" i="37" s="1"/>
  <c r="AQ34" i="37" s="1"/>
  <c r="Q39" i="37"/>
  <c r="R39" i="37" s="1"/>
  <c r="AN40" i="37"/>
  <c r="AO40" i="37" s="1"/>
  <c r="Q44" i="37"/>
  <c r="R44" i="37" s="1"/>
  <c r="AL45" i="37"/>
  <c r="AM45" i="37" s="1"/>
  <c r="O49" i="37"/>
  <c r="P49" i="37" s="1"/>
  <c r="AN50" i="37"/>
  <c r="AO50" i="37" s="1"/>
  <c r="Q54" i="37"/>
  <c r="R54" i="37" s="1"/>
  <c r="AL55" i="37"/>
  <c r="AM55" i="37" s="1"/>
  <c r="O59" i="37"/>
  <c r="P59" i="37" s="1"/>
  <c r="AN60" i="37"/>
  <c r="AO60" i="37" s="1"/>
  <c r="Q64" i="37"/>
  <c r="R64" i="37" s="1"/>
  <c r="AL65" i="37"/>
  <c r="AM65" i="37" s="1"/>
  <c r="O69" i="37"/>
  <c r="P69" i="37" s="1"/>
  <c r="AN70" i="37"/>
  <c r="AO70" i="37" s="1"/>
  <c r="AL54" i="37"/>
  <c r="AM54" i="37" s="1"/>
  <c r="AN34" i="37"/>
  <c r="AO34" i="37" s="1"/>
  <c r="T39" i="37" l="1"/>
  <c r="B34" i="37" s="1"/>
  <c r="T34" i="37"/>
  <c r="B33" i="37" s="1"/>
  <c r="X33" i="37"/>
  <c r="AA10" i="37"/>
  <c r="AA50" i="22" s="1"/>
  <c r="Z73" i="24" s="1"/>
  <c r="V10" i="38"/>
  <c r="AA56" i="22" s="1"/>
  <c r="H10" i="38"/>
  <c r="Y56" i="22" s="1"/>
  <c r="F10" i="37" l="1"/>
  <c r="Y50" i="22" s="1"/>
  <c r="K56" i="22"/>
  <c r="K50" i="22" l="1"/>
  <c r="W73" i="24" s="1"/>
  <c r="AD156" i="9"/>
  <c r="AD143" i="9"/>
  <c r="AD130" i="9"/>
  <c r="AD117" i="9"/>
  <c r="AD104" i="9"/>
  <c r="AD91" i="9"/>
  <c r="AD78" i="9"/>
  <c r="AD65" i="9"/>
  <c r="AR52" i="9" l="1"/>
  <c r="AD52" i="9"/>
  <c r="AD39" i="9" l="1"/>
  <c r="AD38" i="9"/>
  <c r="AD872" i="9"/>
  <c r="AD871" i="9"/>
  <c r="AD858" i="9"/>
  <c r="AD857" i="9"/>
  <c r="AD844" i="9"/>
  <c r="AD843" i="9"/>
  <c r="AD830" i="9"/>
  <c r="AD829" i="9"/>
  <c r="AD816" i="9"/>
  <c r="AD815" i="9"/>
  <c r="AD802" i="9"/>
  <c r="AD801" i="9"/>
  <c r="AD788" i="9"/>
  <c r="AD787" i="9"/>
  <c r="AD774" i="9"/>
  <c r="AD773" i="9"/>
  <c r="AD760" i="9"/>
  <c r="AD759" i="9"/>
  <c r="AD746" i="9"/>
  <c r="AD745" i="9"/>
  <c r="AD732" i="9"/>
  <c r="AD731" i="9"/>
  <c r="AD721" i="9"/>
  <c r="AD720" i="9"/>
  <c r="AD710" i="9"/>
  <c r="AD709" i="9"/>
  <c r="AD699" i="9"/>
  <c r="AD698" i="9"/>
  <c r="AD688" i="9"/>
  <c r="AD687" i="9"/>
  <c r="AD677" i="9"/>
  <c r="AD667" i="9"/>
  <c r="AD657" i="9"/>
  <c r="AD647" i="9"/>
  <c r="AD637" i="9"/>
  <c r="AD627" i="9"/>
  <c r="AD617" i="9"/>
  <c r="AD607" i="9"/>
  <c r="AD597" i="9"/>
  <c r="AD587" i="9"/>
  <c r="AD577" i="9"/>
  <c r="AD567" i="9"/>
  <c r="AD557" i="9"/>
  <c r="AD547" i="9"/>
  <c r="AD537" i="9"/>
  <c r="AD527" i="9"/>
  <c r="AD517" i="9"/>
  <c r="AD507" i="9"/>
  <c r="AD497" i="9"/>
  <c r="AD487" i="9"/>
  <c r="AD477" i="9"/>
  <c r="AD467" i="9"/>
  <c r="AD457" i="9"/>
  <c r="AD447" i="9"/>
  <c r="AD437" i="9"/>
  <c r="AD427" i="9"/>
  <c r="AD417" i="9"/>
  <c r="AD407" i="9"/>
  <c r="AD394" i="9"/>
  <c r="AD381" i="9"/>
  <c r="AD368" i="9"/>
  <c r="AD355" i="9"/>
  <c r="AD342" i="9"/>
  <c r="AD329" i="9"/>
  <c r="AD319" i="9"/>
  <c r="AD309" i="9"/>
  <c r="AD299" i="9"/>
  <c r="AD289" i="9"/>
  <c r="AD279" i="9"/>
  <c r="AD269" i="9"/>
  <c r="AD259" i="9"/>
  <c r="AD249" i="9"/>
  <c r="AD239" i="9"/>
  <c r="AD229" i="9"/>
  <c r="AD219" i="9"/>
  <c r="AD209" i="9"/>
  <c r="AD199" i="9"/>
  <c r="AD189" i="9"/>
  <c r="AD179" i="9"/>
  <c r="AD169" i="9"/>
  <c r="G872" i="9"/>
  <c r="G871" i="9"/>
  <c r="G858" i="9"/>
  <c r="G857" i="9"/>
  <c r="G844" i="9"/>
  <c r="G843" i="9"/>
  <c r="G830" i="9"/>
  <c r="G829" i="9"/>
  <c r="G816" i="9"/>
  <c r="G815" i="9"/>
  <c r="G802" i="9"/>
  <c r="G801" i="9"/>
  <c r="G788" i="9"/>
  <c r="G787" i="9"/>
  <c r="G774" i="9"/>
  <c r="G773" i="9"/>
  <c r="G760" i="9"/>
  <c r="G759" i="9"/>
  <c r="G746" i="9"/>
  <c r="G745" i="9"/>
  <c r="G732" i="9"/>
  <c r="G731" i="9"/>
  <c r="G721" i="9"/>
  <c r="G720" i="9"/>
  <c r="G710" i="9"/>
  <c r="G709" i="9"/>
  <c r="G699" i="9"/>
  <c r="G698" i="9"/>
  <c r="G688" i="9"/>
  <c r="G687" i="9"/>
  <c r="G677" i="9"/>
  <c r="G667" i="9"/>
  <c r="G657" i="9"/>
  <c r="G647" i="9"/>
  <c r="G637" i="9"/>
  <c r="G627" i="9"/>
  <c r="G617" i="9"/>
  <c r="G607" i="9"/>
  <c r="G597" i="9"/>
  <c r="G587" i="9"/>
  <c r="G577" i="9"/>
  <c r="G567" i="9"/>
  <c r="G557" i="9"/>
  <c r="G547" i="9"/>
  <c r="G537" i="9"/>
  <c r="G527" i="9"/>
  <c r="G517" i="9"/>
  <c r="G507" i="9"/>
  <c r="G497" i="9"/>
  <c r="G487" i="9"/>
  <c r="G477" i="9"/>
  <c r="G467" i="9"/>
  <c r="G457" i="9"/>
  <c r="G447" i="9"/>
  <c r="G437" i="9"/>
  <c r="G427" i="9"/>
  <c r="G417" i="9"/>
  <c r="G407" i="9"/>
  <c r="G394" i="9"/>
  <c r="G381" i="9"/>
  <c r="G368" i="9"/>
  <c r="G355" i="9"/>
  <c r="G342" i="9"/>
  <c r="G329" i="9"/>
  <c r="G319" i="9"/>
  <c r="G309" i="9"/>
  <c r="G299" i="9"/>
  <c r="G289" i="9"/>
  <c r="G279" i="9"/>
  <c r="G269" i="9"/>
  <c r="G259" i="9"/>
  <c r="G249" i="9"/>
  <c r="G239" i="9"/>
  <c r="G229" i="9"/>
  <c r="G219" i="9"/>
  <c r="G209" i="9"/>
  <c r="G199" i="9"/>
  <c r="G189" i="9"/>
  <c r="E192" i="9" s="1"/>
  <c r="F192" i="9"/>
  <c r="F193" i="9"/>
  <c r="G179" i="9"/>
  <c r="E182" i="9" s="1"/>
  <c r="F182" i="9"/>
  <c r="F183" i="9"/>
  <c r="G169" i="9"/>
  <c r="G156" i="9"/>
  <c r="G143" i="9"/>
  <c r="G130" i="9"/>
  <c r="G117" i="9"/>
  <c r="G104" i="9"/>
  <c r="G91" i="9"/>
  <c r="G78" i="9"/>
  <c r="G65" i="9"/>
  <c r="G52" i="9"/>
  <c r="E57" i="9" s="1"/>
  <c r="F58" i="9"/>
  <c r="F57" i="9"/>
  <c r="F56" i="9"/>
  <c r="F55" i="9"/>
  <c r="G39" i="9"/>
  <c r="E193" i="9" l="1"/>
  <c r="E183" i="9"/>
  <c r="E56" i="9"/>
  <c r="E58" i="9"/>
  <c r="E55" i="9"/>
  <c r="S26" i="27" l="1"/>
  <c r="S25" i="27"/>
  <c r="S24" i="27"/>
  <c r="Q25" i="27"/>
  <c r="S22" i="27"/>
  <c r="S21" i="27"/>
  <c r="S20" i="27"/>
  <c r="C25" i="27"/>
  <c r="E24" i="27"/>
  <c r="E26" i="27"/>
  <c r="E25" i="27"/>
  <c r="E22" i="27"/>
  <c r="E21" i="27"/>
  <c r="E20" i="27"/>
  <c r="C22" i="27"/>
  <c r="C21" i="27"/>
  <c r="S41" i="23" l="1"/>
  <c r="C41" i="23"/>
  <c r="S39" i="23"/>
  <c r="C39" i="23"/>
  <c r="S37" i="23"/>
  <c r="C37" i="23"/>
  <c r="S36" i="23" l="1"/>
  <c r="C36" i="23"/>
  <c r="K16" i="36"/>
  <c r="H8" i="36"/>
  <c r="H6" i="36"/>
  <c r="H5" i="36"/>
  <c r="Q20" i="36"/>
  <c r="O20" i="36" s="1"/>
  <c r="U10" i="36" s="1"/>
  <c r="AA24" i="22" s="1"/>
  <c r="AC24" i="22" s="1"/>
  <c r="D20" i="36"/>
  <c r="W20" i="22"/>
  <c r="I20" i="22"/>
  <c r="S21" i="35" l="1"/>
  <c r="E21" i="35"/>
  <c r="S20" i="35"/>
  <c r="E20" i="35"/>
  <c r="S16" i="35"/>
  <c r="W10" i="35" s="1"/>
  <c r="AA45" i="22" s="1"/>
  <c r="E16" i="35"/>
  <c r="I10" i="35" s="1"/>
  <c r="W8" i="35"/>
  <c r="I8" i="35"/>
  <c r="W6" i="35"/>
  <c r="I6" i="35"/>
  <c r="W5" i="35"/>
  <c r="I5" i="35"/>
  <c r="K45" i="22" l="1"/>
  <c r="Y45" i="22"/>
  <c r="M18" i="29"/>
  <c r="B31" i="29"/>
  <c r="H27" i="29"/>
  <c r="W10" i="11"/>
  <c r="T47" i="24" l="1"/>
  <c r="F47" i="24"/>
  <c r="S141" i="23" l="1"/>
  <c r="C132" i="23"/>
  <c r="S132" i="23"/>
  <c r="S56" i="23"/>
  <c r="C56" i="23"/>
  <c r="S54" i="23"/>
  <c r="C54" i="23"/>
  <c r="K36" i="22"/>
  <c r="S51" i="23"/>
  <c r="S48" i="23" s="1"/>
  <c r="C51" i="23"/>
  <c r="C48" i="23" s="1"/>
  <c r="C53" i="23" l="1"/>
  <c r="S53" i="23"/>
  <c r="AA36" i="22"/>
  <c r="G10" i="3"/>
  <c r="W48" i="22"/>
  <c r="I48" i="22"/>
  <c r="Y36" i="22"/>
  <c r="AC36" i="22" l="1"/>
  <c r="Y22" i="22"/>
  <c r="K22" i="22"/>
  <c r="S10" i="3"/>
  <c r="AA22" i="22" s="1"/>
  <c r="AC22" i="22" l="1"/>
  <c r="W53" i="22"/>
  <c r="W42" i="22"/>
  <c r="W26" i="22"/>
  <c r="W67" i="22" l="1"/>
  <c r="AC61" i="9"/>
  <c r="F61" i="9"/>
  <c r="AC60" i="9"/>
  <c r="F60" i="9"/>
  <c r="AC59" i="9"/>
  <c r="F59" i="9"/>
  <c r="AD29" i="34"/>
  <c r="AD27" i="34"/>
  <c r="AD25" i="34"/>
  <c r="AD23" i="34"/>
  <c r="AD21" i="34"/>
  <c r="AA29" i="34"/>
  <c r="AA27" i="34"/>
  <c r="AA25" i="34"/>
  <c r="AA23" i="34"/>
  <c r="AA21" i="34"/>
  <c r="W29" i="34"/>
  <c r="W27" i="34"/>
  <c r="W25" i="34"/>
  <c r="W23" i="34"/>
  <c r="W21" i="34"/>
  <c r="X10" i="34" l="1"/>
  <c r="AA37" i="22" s="1"/>
  <c r="H10" i="34"/>
  <c r="K29" i="34"/>
  <c r="K27" i="34"/>
  <c r="K25" i="34"/>
  <c r="K23" i="34"/>
  <c r="N29" i="34"/>
  <c r="N27" i="34"/>
  <c r="N25" i="34"/>
  <c r="N23" i="34"/>
  <c r="N21" i="34"/>
  <c r="K21" i="34"/>
  <c r="G29" i="34"/>
  <c r="G27" i="34"/>
  <c r="G25" i="34"/>
  <c r="G23" i="34"/>
  <c r="G21" i="34"/>
  <c r="Y19" i="34"/>
  <c r="I19" i="34"/>
  <c r="H8" i="34"/>
  <c r="H6" i="34"/>
  <c r="H5" i="34"/>
  <c r="AC26" i="27"/>
  <c r="AC25" i="27"/>
  <c r="AC24" i="27"/>
  <c r="Y37" i="22" l="1"/>
  <c r="AC37" i="22" s="1"/>
  <c r="K37" i="22"/>
  <c r="M37" i="22" l="1"/>
  <c r="W48" i="24"/>
  <c r="C141" i="23"/>
  <c r="B38" i="29" l="1"/>
  <c r="B33" i="29"/>
  <c r="T17" i="17"/>
  <c r="K7" i="29"/>
  <c r="E7" i="29"/>
  <c r="E5" i="29"/>
  <c r="E4" i="29"/>
  <c r="T96" i="24" l="1"/>
  <c r="F96" i="24"/>
  <c r="S140" i="23" l="1"/>
  <c r="S129" i="23"/>
  <c r="S126" i="23"/>
  <c r="S125" i="23" s="1"/>
  <c r="S123" i="23"/>
  <c r="S122" i="23" s="1"/>
  <c r="S117" i="23"/>
  <c r="S115" i="23"/>
  <c r="S107" i="23"/>
  <c r="S105" i="23"/>
  <c r="S90" i="23"/>
  <c r="S88" i="23"/>
  <c r="S85" i="23"/>
  <c r="S83" i="23"/>
  <c r="S77" i="23"/>
  <c r="S74" i="23"/>
  <c r="S72" i="23"/>
  <c r="S69" i="23"/>
  <c r="S66" i="23"/>
  <c r="S64" i="23"/>
  <c r="S61" i="23"/>
  <c r="S59" i="23"/>
  <c r="S32" i="23"/>
  <c r="S31" i="23" s="1"/>
  <c r="S29" i="23"/>
  <c r="S26" i="23" s="1"/>
  <c r="S19" i="23"/>
  <c r="S18" i="23" s="1"/>
  <c r="S16" i="23"/>
  <c r="S15" i="23" s="1"/>
  <c r="S104" i="23" l="1"/>
  <c r="S114" i="23"/>
  <c r="S71" i="23"/>
  <c r="S58" i="23"/>
  <c r="S87" i="23"/>
  <c r="S128" i="23"/>
  <c r="S82" i="23"/>
  <c r="C64" i="23" l="1"/>
  <c r="U10" i="32" l="1"/>
  <c r="AA35" i="22" s="1"/>
  <c r="H10" i="32"/>
  <c r="Y35" i="22" l="1"/>
  <c r="AC35" i="22" s="1"/>
  <c r="K35" i="22"/>
  <c r="M35" i="22" s="1"/>
  <c r="Q20" i="33"/>
  <c r="U10" i="33" s="1"/>
  <c r="D20" i="33"/>
  <c r="H10" i="33" s="1"/>
  <c r="W40" i="24" l="1"/>
  <c r="AA58" i="22"/>
  <c r="Y58" i="22"/>
  <c r="K58" i="22"/>
  <c r="U8" i="33"/>
  <c r="H8" i="33"/>
  <c r="U6" i="33"/>
  <c r="H6" i="33"/>
  <c r="U5" i="33"/>
  <c r="H5" i="33"/>
  <c r="AC58" i="22" l="1"/>
  <c r="W93" i="24"/>
  <c r="Q16" i="33"/>
  <c r="D16" i="33"/>
  <c r="G17" i="17" l="1"/>
  <c r="H18" i="17" s="1"/>
  <c r="F13" i="29"/>
  <c r="S16" i="12" l="1"/>
  <c r="E16" i="12"/>
  <c r="S21" i="12" l="1"/>
  <c r="S20" i="12"/>
  <c r="W10" i="12" l="1"/>
  <c r="AA44" i="22" s="1"/>
  <c r="F64" i="9" l="1"/>
  <c r="F77" i="9" s="1"/>
  <c r="F90" i="9" s="1"/>
  <c r="F103" i="9" s="1"/>
  <c r="F116" i="9" s="1"/>
  <c r="F129" i="9" s="1"/>
  <c r="F142" i="9" s="1"/>
  <c r="F155" i="9" s="1"/>
  <c r="F168" i="9" s="1"/>
  <c r="F178" i="9" s="1"/>
  <c r="F188" i="9" s="1"/>
  <c r="F198" i="9" s="1"/>
  <c r="F208" i="9" s="1"/>
  <c r="F218" i="9" s="1"/>
  <c r="F228" i="9" s="1"/>
  <c r="F238" i="9" s="1"/>
  <c r="F248" i="9" s="1"/>
  <c r="F258" i="9" s="1"/>
  <c r="F268" i="9" s="1"/>
  <c r="F278" i="9" s="1"/>
  <c r="F288" i="9" s="1"/>
  <c r="F298" i="9" s="1"/>
  <c r="F308" i="9" s="1"/>
  <c r="F318" i="9" s="1"/>
  <c r="F328" i="9" s="1"/>
  <c r="F341" i="9" s="1"/>
  <c r="F354" i="9" s="1"/>
  <c r="F367" i="9" s="1"/>
  <c r="F380" i="9" s="1"/>
  <c r="F393" i="9" s="1"/>
  <c r="F406" i="9" s="1"/>
  <c r="F416" i="9" s="1"/>
  <c r="F426" i="9" s="1"/>
  <c r="F436" i="9" s="1"/>
  <c r="F446" i="9" s="1"/>
  <c r="F456" i="9" s="1"/>
  <c r="F466" i="9" s="1"/>
  <c r="F476" i="9" s="1"/>
  <c r="F486" i="9" s="1"/>
  <c r="F496" i="9" s="1"/>
  <c r="F506" i="9" s="1"/>
  <c r="F516" i="9" s="1"/>
  <c r="F526" i="9" s="1"/>
  <c r="F536" i="9" s="1"/>
  <c r="F546" i="9" s="1"/>
  <c r="F556" i="9" s="1"/>
  <c r="F566" i="9" s="1"/>
  <c r="F576" i="9" s="1"/>
  <c r="F586" i="9" s="1"/>
  <c r="F596" i="9" s="1"/>
  <c r="F606" i="9" s="1"/>
  <c r="F616" i="9" s="1"/>
  <c r="F626" i="9" s="1"/>
  <c r="F636" i="9" s="1"/>
  <c r="F646" i="9" s="1"/>
  <c r="F656" i="9" s="1"/>
  <c r="F666" i="9" s="1"/>
  <c r="F676" i="9" s="1"/>
  <c r="F686" i="9" s="1"/>
  <c r="F697" i="9" s="1"/>
  <c r="F708" i="9" s="1"/>
  <c r="F719" i="9" s="1"/>
  <c r="F730" i="9" s="1"/>
  <c r="F744" i="9" s="1"/>
  <c r="F758" i="9" s="1"/>
  <c r="F772" i="9" s="1"/>
  <c r="F786" i="9" s="1"/>
  <c r="F800" i="9" s="1"/>
  <c r="F814" i="9" s="1"/>
  <c r="F828" i="9" s="1"/>
  <c r="F842" i="9" s="1"/>
  <c r="F856" i="9" s="1"/>
  <c r="F870" i="9" s="1"/>
  <c r="AC48" i="9"/>
  <c r="AC47" i="9"/>
  <c r="AC46" i="9"/>
  <c r="AC45" i="9"/>
  <c r="AC44" i="9"/>
  <c r="AC43" i="9"/>
  <c r="AC42" i="9"/>
  <c r="AB48" i="9"/>
  <c r="AT38" i="9" s="1"/>
  <c r="AC881" i="9"/>
  <c r="AC880" i="9"/>
  <c r="AC879" i="9"/>
  <c r="AC878" i="9"/>
  <c r="AC877" i="9"/>
  <c r="AC876" i="9"/>
  <c r="AC875" i="9"/>
  <c r="AL871" i="9"/>
  <c r="AB881" i="9"/>
  <c r="AT871" i="9" s="1"/>
  <c r="AC867" i="9"/>
  <c r="AC866" i="9"/>
  <c r="AC865" i="9"/>
  <c r="AC864" i="9"/>
  <c r="AC863" i="9"/>
  <c r="AC862" i="9"/>
  <c r="AC861" i="9"/>
  <c r="AL857" i="9"/>
  <c r="AB867" i="9"/>
  <c r="AT857" i="9" s="1"/>
  <c r="AC853" i="9"/>
  <c r="AC852" i="9"/>
  <c r="AC851" i="9"/>
  <c r="AC850" i="9"/>
  <c r="AC849" i="9"/>
  <c r="AC848" i="9"/>
  <c r="AC847" i="9"/>
  <c r="AL843" i="9"/>
  <c r="AB847" i="9"/>
  <c r="AN843" i="9" s="1"/>
  <c r="AC839" i="9"/>
  <c r="AC838" i="9"/>
  <c r="AC837" i="9"/>
  <c r="AC836" i="9"/>
  <c r="AC835" i="9"/>
  <c r="AC834" i="9"/>
  <c r="AC833" i="9"/>
  <c r="AL829" i="9"/>
  <c r="AB837" i="9"/>
  <c r="AR829" i="9" s="1"/>
  <c r="AC825" i="9"/>
  <c r="AC824" i="9"/>
  <c r="AC823" i="9"/>
  <c r="AC822" i="9"/>
  <c r="AC821" i="9"/>
  <c r="AC820" i="9"/>
  <c r="AC819" i="9"/>
  <c r="AL815" i="9"/>
  <c r="AB825" i="9"/>
  <c r="AT815" i="9" s="1"/>
  <c r="AC811" i="9"/>
  <c r="AC810" i="9"/>
  <c r="AB810" i="9"/>
  <c r="AS801" i="9" s="1"/>
  <c r="AC809" i="9"/>
  <c r="AC808" i="9"/>
  <c r="AC807" i="9"/>
  <c r="AC806" i="9"/>
  <c r="AC805" i="9"/>
  <c r="AL801" i="9"/>
  <c r="AB811" i="9"/>
  <c r="AT801" i="9" s="1"/>
  <c r="AC797" i="9"/>
  <c r="AC796" i="9"/>
  <c r="AC795" i="9"/>
  <c r="AC794" i="9"/>
  <c r="AC793" i="9"/>
  <c r="AC792" i="9"/>
  <c r="AC791" i="9"/>
  <c r="AL787" i="9"/>
  <c r="AB795" i="9"/>
  <c r="AR787" i="9" s="1"/>
  <c r="AC783" i="9"/>
  <c r="AC782" i="9"/>
  <c r="AC781" i="9"/>
  <c r="AC780" i="9"/>
  <c r="AC779" i="9"/>
  <c r="AC778" i="9"/>
  <c r="AC777" i="9"/>
  <c r="AL773" i="9"/>
  <c r="AB777" i="9"/>
  <c r="AN773" i="9" s="1"/>
  <c r="AC769" i="9"/>
  <c r="AC768" i="9"/>
  <c r="AC767" i="9"/>
  <c r="AC766" i="9"/>
  <c r="AC765" i="9"/>
  <c r="AC764" i="9"/>
  <c r="AC763" i="9"/>
  <c r="AL759" i="9"/>
  <c r="AB766" i="9"/>
  <c r="AQ759" i="9" s="1"/>
  <c r="AC755" i="9"/>
  <c r="AC754" i="9"/>
  <c r="AC753" i="9"/>
  <c r="AC752" i="9"/>
  <c r="AC751" i="9"/>
  <c r="AC750" i="9"/>
  <c r="AC749" i="9"/>
  <c r="AB749" i="9"/>
  <c r="AN745" i="9" s="1"/>
  <c r="AL745" i="9"/>
  <c r="AB751" i="9"/>
  <c r="AP745" i="9" s="1"/>
  <c r="AC741" i="9"/>
  <c r="AC740" i="9"/>
  <c r="AC739" i="9"/>
  <c r="AC738" i="9"/>
  <c r="AC737" i="9"/>
  <c r="AC736" i="9"/>
  <c r="AC735" i="9"/>
  <c r="AL731" i="9"/>
  <c r="AB735" i="9"/>
  <c r="AN731" i="9" s="1"/>
  <c r="AC727" i="9"/>
  <c r="AC726" i="9"/>
  <c r="AC725" i="9"/>
  <c r="AC724" i="9"/>
  <c r="AL720" i="9"/>
  <c r="AB724" i="9"/>
  <c r="AN720" i="9" s="1"/>
  <c r="AC716" i="9"/>
  <c r="AC715" i="9"/>
  <c r="AC714" i="9"/>
  <c r="AC713" i="9"/>
  <c r="AL709" i="9"/>
  <c r="AT709" i="9"/>
  <c r="AC705" i="9"/>
  <c r="AC704" i="9"/>
  <c r="AC703" i="9"/>
  <c r="AC702" i="9"/>
  <c r="AL698" i="9"/>
  <c r="AM698" i="9"/>
  <c r="AC694" i="9"/>
  <c r="AC693" i="9"/>
  <c r="AC692" i="9"/>
  <c r="AC691" i="9"/>
  <c r="AL687" i="9"/>
  <c r="AB691" i="9"/>
  <c r="AN687" i="9" s="1"/>
  <c r="AC683" i="9"/>
  <c r="AC682" i="9"/>
  <c r="AC681" i="9"/>
  <c r="AC680" i="9"/>
  <c r="AL677" i="9"/>
  <c r="AT677" i="9"/>
  <c r="AC673" i="9"/>
  <c r="AC672" i="9"/>
  <c r="AC671" i="9"/>
  <c r="AC670" i="9"/>
  <c r="AL667" i="9"/>
  <c r="AB673" i="9"/>
  <c r="AQ667" i="9" s="1"/>
  <c r="AC663" i="9"/>
  <c r="AC662" i="9"/>
  <c r="AC661" i="9"/>
  <c r="AC660" i="9"/>
  <c r="AL657" i="9"/>
  <c r="AT657" i="9"/>
  <c r="AC653" i="9"/>
  <c r="AC652" i="9"/>
  <c r="AC651" i="9"/>
  <c r="AC650" i="9"/>
  <c r="AL647" i="9"/>
  <c r="AT647" i="9"/>
  <c r="AC643" i="9"/>
  <c r="AC642" i="9"/>
  <c r="AC641" i="9"/>
  <c r="AC640" i="9"/>
  <c r="AL637" i="9"/>
  <c r="AC633" i="9"/>
  <c r="AC632" i="9"/>
  <c r="AC631" i="9"/>
  <c r="AC630" i="9"/>
  <c r="AL627" i="9"/>
  <c r="AR627" i="9"/>
  <c r="AC623" i="9"/>
  <c r="AC622" i="9"/>
  <c r="AC621" i="9"/>
  <c r="AC620" i="9"/>
  <c r="AL617" i="9"/>
  <c r="AS617" i="9"/>
  <c r="AC613" i="9"/>
  <c r="AC612" i="9"/>
  <c r="AC611" i="9"/>
  <c r="AC610" i="9"/>
  <c r="AL607" i="9"/>
  <c r="AT607" i="9"/>
  <c r="AC603" i="9"/>
  <c r="AC602" i="9"/>
  <c r="AC601" i="9"/>
  <c r="AC600" i="9"/>
  <c r="AL597" i="9"/>
  <c r="AB600" i="9"/>
  <c r="AN597" i="9" s="1"/>
  <c r="AC593" i="9"/>
  <c r="AC592" i="9"/>
  <c r="AC591" i="9"/>
  <c r="AC590" i="9"/>
  <c r="AL587" i="9"/>
  <c r="AB590" i="9"/>
  <c r="AN587" i="9" s="1"/>
  <c r="AC583" i="9"/>
  <c r="AC582" i="9"/>
  <c r="AC581" i="9"/>
  <c r="AC580" i="9"/>
  <c r="AL577" i="9"/>
  <c r="AM577" i="9"/>
  <c r="AC573" i="9"/>
  <c r="AC572" i="9"/>
  <c r="AC571" i="9"/>
  <c r="AC570" i="9"/>
  <c r="AL567" i="9"/>
  <c r="AM567" i="9"/>
  <c r="AC563" i="9"/>
  <c r="AC562" i="9"/>
  <c r="AC561" i="9"/>
  <c r="AC560" i="9"/>
  <c r="AB560" i="9"/>
  <c r="AN557" i="9" s="1"/>
  <c r="AL557" i="9"/>
  <c r="AC553" i="9"/>
  <c r="AC552" i="9"/>
  <c r="AC551" i="9"/>
  <c r="AC550" i="9"/>
  <c r="AL547" i="9"/>
  <c r="AR547" i="9"/>
  <c r="AC543" i="9"/>
  <c r="AC542" i="9"/>
  <c r="AC541" i="9"/>
  <c r="AC540" i="9"/>
  <c r="AL537" i="9"/>
  <c r="AM537" i="9"/>
  <c r="AC533" i="9"/>
  <c r="AC532" i="9"/>
  <c r="AC531" i="9"/>
  <c r="AC530" i="9"/>
  <c r="AL527" i="9"/>
  <c r="AS527" i="9"/>
  <c r="AC523" i="9"/>
  <c r="AC522" i="9"/>
  <c r="AC521" i="9"/>
  <c r="AC520" i="9"/>
  <c r="AL517" i="9"/>
  <c r="AR517" i="9"/>
  <c r="AC513" i="9"/>
  <c r="AC512" i="9"/>
  <c r="AC511" i="9"/>
  <c r="AC510" i="9"/>
  <c r="AL507" i="9"/>
  <c r="AS507" i="9"/>
  <c r="AC503" i="9"/>
  <c r="AC502" i="9"/>
  <c r="AC501" i="9"/>
  <c r="AC500" i="9"/>
  <c r="AL497" i="9"/>
  <c r="AC493" i="9"/>
  <c r="AC492" i="9"/>
  <c r="AC491" i="9"/>
  <c r="AC490" i="9"/>
  <c r="AL487" i="9"/>
  <c r="AC483" i="9"/>
  <c r="AC482" i="9"/>
  <c r="AC481" i="9"/>
  <c r="AC480" i="9"/>
  <c r="AL477" i="9"/>
  <c r="AB480" i="9"/>
  <c r="AN477" i="9" s="1"/>
  <c r="AC473" i="9"/>
  <c r="AC472" i="9"/>
  <c r="AC471" i="9"/>
  <c r="AC470" i="9"/>
  <c r="AL467" i="9"/>
  <c r="AB470" i="9"/>
  <c r="AN467" i="9" s="1"/>
  <c r="AC463" i="9"/>
  <c r="AC462" i="9"/>
  <c r="AC461" i="9"/>
  <c r="AC460" i="9"/>
  <c r="AL457" i="9"/>
  <c r="AS457" i="9"/>
  <c r="AC453" i="9"/>
  <c r="AC452" i="9"/>
  <c r="AC451" i="9"/>
  <c r="AC450" i="9"/>
  <c r="AL447" i="9"/>
  <c r="AS447" i="9"/>
  <c r="AC443" i="9"/>
  <c r="AC442" i="9"/>
  <c r="AC441" i="9"/>
  <c r="AC440" i="9"/>
  <c r="AL437" i="9"/>
  <c r="AR437" i="9"/>
  <c r="AC433" i="9"/>
  <c r="AC432" i="9"/>
  <c r="AC431" i="9"/>
  <c r="AC430" i="9"/>
  <c r="AL427" i="9"/>
  <c r="AC423" i="9"/>
  <c r="AC422" i="9"/>
  <c r="AC421" i="9"/>
  <c r="AC420" i="9"/>
  <c r="AL417" i="9"/>
  <c r="AS417" i="9"/>
  <c r="AC413" i="9"/>
  <c r="AB413" i="9"/>
  <c r="AQ407" i="9" s="1"/>
  <c r="AC412" i="9"/>
  <c r="AC411" i="9"/>
  <c r="AC410" i="9"/>
  <c r="AL407" i="9"/>
  <c r="AT407" i="9"/>
  <c r="AC403" i="9"/>
  <c r="AC402" i="9"/>
  <c r="AC401" i="9"/>
  <c r="AC400" i="9"/>
  <c r="AC399" i="9"/>
  <c r="AC398" i="9"/>
  <c r="AC397" i="9"/>
  <c r="AL394" i="9"/>
  <c r="AC390" i="9"/>
  <c r="AC389" i="9"/>
  <c r="AC388" i="9"/>
  <c r="AC387" i="9"/>
  <c r="AC386" i="9"/>
  <c r="AC385" i="9"/>
  <c r="AC384" i="9"/>
  <c r="AL381" i="9"/>
  <c r="AB386" i="9"/>
  <c r="AP381" i="9" s="1"/>
  <c r="AC377" i="9"/>
  <c r="AC376" i="9"/>
  <c r="AC375" i="9"/>
  <c r="AC374" i="9"/>
  <c r="AB374" i="9"/>
  <c r="AQ368" i="9" s="1"/>
  <c r="AC373" i="9"/>
  <c r="AC372" i="9"/>
  <c r="AC371" i="9"/>
  <c r="AL368" i="9"/>
  <c r="AB376" i="9"/>
  <c r="AS368" i="9" s="1"/>
  <c r="AC364" i="9"/>
  <c r="AC363" i="9"/>
  <c r="AC362" i="9"/>
  <c r="AC361" i="9"/>
  <c r="AC360" i="9"/>
  <c r="AC359" i="9"/>
  <c r="AC358" i="9"/>
  <c r="AM355" i="9"/>
  <c r="AL355" i="9"/>
  <c r="AB363" i="9"/>
  <c r="AS355" i="9" s="1"/>
  <c r="AC351" i="9"/>
  <c r="AC350" i="9"/>
  <c r="AC349" i="9"/>
  <c r="AC348" i="9"/>
  <c r="AC347" i="9"/>
  <c r="AC346" i="9"/>
  <c r="AC345" i="9"/>
  <c r="AL342" i="9"/>
  <c r="AC338" i="9"/>
  <c r="AC337" i="9"/>
  <c r="AC336" i="9"/>
  <c r="AC335" i="9"/>
  <c r="AC334" i="9"/>
  <c r="AC333" i="9"/>
  <c r="AC332" i="9"/>
  <c r="AL329" i="9"/>
  <c r="AB332" i="9"/>
  <c r="AN329" i="9" s="1"/>
  <c r="AC325" i="9"/>
  <c r="AC324" i="9"/>
  <c r="AC323" i="9"/>
  <c r="AC322" i="9"/>
  <c r="AL319" i="9"/>
  <c r="AS319" i="9"/>
  <c r="AC315" i="9"/>
  <c r="AC314" i="9"/>
  <c r="AC313" i="9"/>
  <c r="AC312" i="9"/>
  <c r="AL309" i="9"/>
  <c r="AB313" i="9"/>
  <c r="AO309" i="9" s="1"/>
  <c r="AR299" i="9"/>
  <c r="AC305" i="9"/>
  <c r="AC304" i="9"/>
  <c r="AC303" i="9"/>
  <c r="AC302" i="9"/>
  <c r="AL299" i="9"/>
  <c r="AC295" i="9"/>
  <c r="AC294" i="9"/>
  <c r="AC293" i="9"/>
  <c r="AC292" i="9"/>
  <c r="AL289" i="9"/>
  <c r="AB294" i="9"/>
  <c r="AP289" i="9" s="1"/>
  <c r="AC285" i="9"/>
  <c r="AC284" i="9"/>
  <c r="AC283" i="9"/>
  <c r="AC282" i="9"/>
  <c r="AL279" i="9"/>
  <c r="AT279" i="9"/>
  <c r="AC275" i="9"/>
  <c r="AC274" i="9"/>
  <c r="AC273" i="9"/>
  <c r="AC272" i="9"/>
  <c r="AL269" i="9"/>
  <c r="AT269" i="9"/>
  <c r="AC265" i="9"/>
  <c r="AC264" i="9"/>
  <c r="AC263" i="9"/>
  <c r="AC262" i="9"/>
  <c r="AL259" i="9"/>
  <c r="AB264" i="9"/>
  <c r="AP259" i="9" s="1"/>
  <c r="AC255" i="9"/>
  <c r="AC254" i="9"/>
  <c r="AC253" i="9"/>
  <c r="AC252" i="9"/>
  <c r="AL249" i="9"/>
  <c r="AB252" i="9"/>
  <c r="AN249" i="9" s="1"/>
  <c r="AC245" i="9"/>
  <c r="AC244" i="9"/>
  <c r="AC243" i="9"/>
  <c r="AC242" i="9"/>
  <c r="AL239" i="9"/>
  <c r="AB245" i="9"/>
  <c r="AQ239" i="9" s="1"/>
  <c r="AC235" i="9"/>
  <c r="AC234" i="9"/>
  <c r="AC233" i="9"/>
  <c r="AC232" i="9"/>
  <c r="AL229" i="9"/>
  <c r="AB233" i="9"/>
  <c r="AO229" i="9" s="1"/>
  <c r="AC225" i="9"/>
  <c r="AC224" i="9"/>
  <c r="AC223" i="9"/>
  <c r="AC222" i="9"/>
  <c r="AL219" i="9"/>
  <c r="AR219" i="9"/>
  <c r="AC215" i="9"/>
  <c r="AC214" i="9"/>
  <c r="AC213" i="9"/>
  <c r="AC212" i="9"/>
  <c r="AL209" i="9"/>
  <c r="AB214" i="9"/>
  <c r="AP209" i="9" s="1"/>
  <c r="AC205" i="9"/>
  <c r="AC204" i="9"/>
  <c r="AC203" i="9"/>
  <c r="AC202" i="9"/>
  <c r="AL199" i="9"/>
  <c r="AT199" i="9"/>
  <c r="AC195" i="9"/>
  <c r="AC194" i="9"/>
  <c r="AC193" i="9"/>
  <c r="AC192" i="9"/>
  <c r="AL189" i="9"/>
  <c r="AT189" i="9"/>
  <c r="AC185" i="9"/>
  <c r="AC184" i="9"/>
  <c r="AC183" i="9"/>
  <c r="AC182" i="9"/>
  <c r="AL179" i="9"/>
  <c r="AC175" i="9"/>
  <c r="AC174" i="9"/>
  <c r="AC173" i="9"/>
  <c r="AC172" i="9"/>
  <c r="AL169" i="9"/>
  <c r="AR169" i="9"/>
  <c r="AC165" i="9"/>
  <c r="AC164" i="9"/>
  <c r="AC163" i="9"/>
  <c r="AC162" i="9"/>
  <c r="AC161" i="9"/>
  <c r="AC160" i="9"/>
  <c r="AC159" i="9"/>
  <c r="AL156" i="9"/>
  <c r="AB165" i="9"/>
  <c r="AT156" i="9" s="1"/>
  <c r="AC152" i="9"/>
  <c r="AC151" i="9"/>
  <c r="AC150" i="9"/>
  <c r="AC149" i="9"/>
  <c r="AC148" i="9"/>
  <c r="AC147" i="9"/>
  <c r="AC146" i="9"/>
  <c r="AL143" i="9"/>
  <c r="AB151" i="9"/>
  <c r="AS143" i="9" s="1"/>
  <c r="AC139" i="9"/>
  <c r="AC138" i="9"/>
  <c r="AC137" i="9"/>
  <c r="AC136" i="9"/>
  <c r="AC135" i="9"/>
  <c r="AC134" i="9"/>
  <c r="AC133" i="9"/>
  <c r="AL130" i="9"/>
  <c r="AB139" i="9"/>
  <c r="AT130" i="9" s="1"/>
  <c r="AC126" i="9"/>
  <c r="AC125" i="9"/>
  <c r="AC124" i="9"/>
  <c r="AC123" i="9"/>
  <c r="AC122" i="9"/>
  <c r="AC121" i="9"/>
  <c r="AC120" i="9"/>
  <c r="AL117" i="9"/>
  <c r="AB125" i="9"/>
  <c r="AS117" i="9" s="1"/>
  <c r="AC113" i="9"/>
  <c r="AC112" i="9"/>
  <c r="AC111" i="9"/>
  <c r="AC110" i="9"/>
  <c r="AC109" i="9"/>
  <c r="AC108" i="9"/>
  <c r="AC107" i="9"/>
  <c r="AL104" i="9"/>
  <c r="AB113" i="9"/>
  <c r="AT104" i="9" s="1"/>
  <c r="AC100" i="9"/>
  <c r="AC99" i="9"/>
  <c r="AC98" i="9"/>
  <c r="AC97" i="9"/>
  <c r="AC96" i="9"/>
  <c r="AC95" i="9"/>
  <c r="AC94" i="9"/>
  <c r="AL91" i="9"/>
  <c r="AB100" i="9"/>
  <c r="AC87" i="9"/>
  <c r="AC86" i="9"/>
  <c r="AC85" i="9"/>
  <c r="AC84" i="9"/>
  <c r="AC83" i="9"/>
  <c r="AC82" i="9"/>
  <c r="AC81" i="9"/>
  <c r="AL78" i="9"/>
  <c r="AB87" i="9"/>
  <c r="AT78" i="9" s="1"/>
  <c r="AC74" i="9"/>
  <c r="AC73" i="9"/>
  <c r="AC72" i="9"/>
  <c r="AC71" i="9"/>
  <c r="AC70" i="9"/>
  <c r="AC69" i="9"/>
  <c r="AC68" i="9"/>
  <c r="AL65" i="9"/>
  <c r="AB73" i="9"/>
  <c r="AS65" i="9" s="1"/>
  <c r="AC58" i="9"/>
  <c r="AC57" i="9"/>
  <c r="AC56" i="9"/>
  <c r="AC55" i="9"/>
  <c r="AL52" i="9"/>
  <c r="AC51" i="9"/>
  <c r="AC64" i="9" s="1"/>
  <c r="AC77" i="9" s="1"/>
  <c r="AC90" i="9" s="1"/>
  <c r="AC103" i="9" s="1"/>
  <c r="AC116" i="9" s="1"/>
  <c r="AC129" i="9" s="1"/>
  <c r="AC142" i="9" s="1"/>
  <c r="AC155" i="9" s="1"/>
  <c r="AC168" i="9" s="1"/>
  <c r="AC178" i="9" s="1"/>
  <c r="AC188" i="9" s="1"/>
  <c r="AC198" i="9" s="1"/>
  <c r="AC208" i="9" s="1"/>
  <c r="AC218" i="9" s="1"/>
  <c r="AC228" i="9" s="1"/>
  <c r="AC238" i="9" s="1"/>
  <c r="AC248" i="9" s="1"/>
  <c r="AC258" i="9" s="1"/>
  <c r="AC268" i="9" s="1"/>
  <c r="AC278" i="9" s="1"/>
  <c r="AC288" i="9" s="1"/>
  <c r="AC298" i="9" s="1"/>
  <c r="AC308" i="9" s="1"/>
  <c r="AC318" i="9" s="1"/>
  <c r="AC328" i="9" s="1"/>
  <c r="AC341" i="9" s="1"/>
  <c r="AC354" i="9" s="1"/>
  <c r="AC367" i="9" s="1"/>
  <c r="AC380" i="9" s="1"/>
  <c r="AC393" i="9" s="1"/>
  <c r="AC406" i="9" s="1"/>
  <c r="AC416" i="9" s="1"/>
  <c r="AC426" i="9" s="1"/>
  <c r="AC436" i="9" s="1"/>
  <c r="AC446" i="9" s="1"/>
  <c r="AC456" i="9" s="1"/>
  <c r="AC466" i="9" s="1"/>
  <c r="AC476" i="9" s="1"/>
  <c r="AC486" i="9" s="1"/>
  <c r="AC496" i="9" s="1"/>
  <c r="AC506" i="9" s="1"/>
  <c r="AC516" i="9" s="1"/>
  <c r="AC526" i="9" s="1"/>
  <c r="AC536" i="9" s="1"/>
  <c r="AC546" i="9" s="1"/>
  <c r="AC556" i="9" s="1"/>
  <c r="AC566" i="9" s="1"/>
  <c r="AC576" i="9" s="1"/>
  <c r="AC586" i="9" s="1"/>
  <c r="AC596" i="9" s="1"/>
  <c r="AC606" i="9" s="1"/>
  <c r="AC616" i="9" s="1"/>
  <c r="AC626" i="9" s="1"/>
  <c r="AC636" i="9" s="1"/>
  <c r="AC646" i="9" s="1"/>
  <c r="AC656" i="9" s="1"/>
  <c r="AC666" i="9" s="1"/>
  <c r="AC676" i="9" s="1"/>
  <c r="AC686" i="9" s="1"/>
  <c r="AC697" i="9" s="1"/>
  <c r="AC708" i="9" s="1"/>
  <c r="AC719" i="9" s="1"/>
  <c r="AC730" i="9" s="1"/>
  <c r="AC744" i="9" s="1"/>
  <c r="AC758" i="9" s="1"/>
  <c r="AC772" i="9" s="1"/>
  <c r="AC786" i="9" s="1"/>
  <c r="AC800" i="9" s="1"/>
  <c r="AC814" i="9" s="1"/>
  <c r="AC828" i="9" s="1"/>
  <c r="AC842" i="9" s="1"/>
  <c r="AC856" i="9" s="1"/>
  <c r="AC870" i="9" s="1"/>
  <c r="AL38" i="9"/>
  <c r="AB33" i="9"/>
  <c r="AA33" i="9" s="1"/>
  <c r="AB32" i="9"/>
  <c r="AA32" i="9" s="1"/>
  <c r="AB31" i="9"/>
  <c r="AA31" i="9" s="1"/>
  <c r="F881" i="9"/>
  <c r="F880" i="9"/>
  <c r="F879" i="9"/>
  <c r="F878" i="9"/>
  <c r="F877" i="9"/>
  <c r="F876" i="9"/>
  <c r="F875" i="9"/>
  <c r="F867" i="9"/>
  <c r="F866" i="9"/>
  <c r="F865" i="9"/>
  <c r="F864" i="9"/>
  <c r="F863" i="9"/>
  <c r="F862" i="9"/>
  <c r="F861" i="9"/>
  <c r="F853" i="9"/>
  <c r="F852" i="9"/>
  <c r="F851" i="9"/>
  <c r="F850" i="9"/>
  <c r="F849" i="9"/>
  <c r="F848" i="9"/>
  <c r="F847" i="9"/>
  <c r="F839" i="9"/>
  <c r="F838" i="9"/>
  <c r="F837" i="9"/>
  <c r="F836" i="9"/>
  <c r="F835" i="9"/>
  <c r="F834" i="9"/>
  <c r="F833" i="9"/>
  <c r="F825" i="9"/>
  <c r="F824" i="9"/>
  <c r="F823" i="9"/>
  <c r="F822" i="9"/>
  <c r="F821" i="9"/>
  <c r="F820" i="9"/>
  <c r="F819" i="9"/>
  <c r="F811" i="9"/>
  <c r="F810" i="9"/>
  <c r="F809" i="9"/>
  <c r="F808" i="9"/>
  <c r="F807" i="9"/>
  <c r="F806" i="9"/>
  <c r="F805" i="9"/>
  <c r="F797" i="9"/>
  <c r="F796" i="9"/>
  <c r="F795" i="9"/>
  <c r="F794" i="9"/>
  <c r="F793" i="9"/>
  <c r="F792" i="9"/>
  <c r="F791" i="9"/>
  <c r="F783" i="9"/>
  <c r="F782" i="9"/>
  <c r="F781" i="9"/>
  <c r="F780" i="9"/>
  <c r="F779" i="9"/>
  <c r="F778" i="9"/>
  <c r="F777" i="9"/>
  <c r="F769" i="9"/>
  <c r="F768" i="9"/>
  <c r="F767" i="9"/>
  <c r="F766" i="9"/>
  <c r="F765" i="9"/>
  <c r="F764" i="9"/>
  <c r="F763" i="9"/>
  <c r="F755" i="9"/>
  <c r="F754" i="9"/>
  <c r="F753" i="9"/>
  <c r="F752" i="9"/>
  <c r="F751" i="9"/>
  <c r="F750" i="9"/>
  <c r="F749" i="9"/>
  <c r="F741" i="9"/>
  <c r="F740" i="9"/>
  <c r="F739" i="9"/>
  <c r="F738" i="9"/>
  <c r="F737" i="9"/>
  <c r="F736" i="9"/>
  <c r="F735" i="9"/>
  <c r="F727" i="9"/>
  <c r="F726" i="9"/>
  <c r="F725" i="9"/>
  <c r="F724" i="9"/>
  <c r="F716" i="9"/>
  <c r="F715" i="9"/>
  <c r="F714" i="9"/>
  <c r="F713" i="9"/>
  <c r="F705" i="9"/>
  <c r="F704" i="9"/>
  <c r="F703" i="9"/>
  <c r="F702" i="9"/>
  <c r="F694" i="9"/>
  <c r="F693" i="9"/>
  <c r="F692" i="9"/>
  <c r="F691" i="9"/>
  <c r="F683" i="9"/>
  <c r="F682" i="9"/>
  <c r="F681" i="9"/>
  <c r="F680" i="9"/>
  <c r="F673" i="9"/>
  <c r="F672" i="9"/>
  <c r="F671" i="9"/>
  <c r="F670" i="9"/>
  <c r="F663" i="9"/>
  <c r="F662" i="9"/>
  <c r="F661" i="9"/>
  <c r="F660" i="9"/>
  <c r="F653" i="9"/>
  <c r="F652" i="9"/>
  <c r="F651" i="9"/>
  <c r="F650" i="9"/>
  <c r="F643" i="9"/>
  <c r="F642" i="9"/>
  <c r="F641" i="9"/>
  <c r="F640" i="9"/>
  <c r="F633" i="9"/>
  <c r="F632" i="9"/>
  <c r="F631" i="9"/>
  <c r="F630" i="9"/>
  <c r="F623" i="9"/>
  <c r="F622" i="9"/>
  <c r="F621" i="9"/>
  <c r="F620" i="9"/>
  <c r="F613" i="9"/>
  <c r="F612" i="9"/>
  <c r="F611" i="9"/>
  <c r="F610" i="9"/>
  <c r="F603" i="9"/>
  <c r="F602" i="9"/>
  <c r="F601" i="9"/>
  <c r="F600" i="9"/>
  <c r="F593" i="9"/>
  <c r="F592" i="9"/>
  <c r="F591" i="9"/>
  <c r="F590" i="9"/>
  <c r="F583" i="9"/>
  <c r="F582" i="9"/>
  <c r="F581" i="9"/>
  <c r="F580" i="9"/>
  <c r="F573" i="9"/>
  <c r="F572" i="9"/>
  <c r="F571" i="9"/>
  <c r="F570" i="9"/>
  <c r="F563" i="9"/>
  <c r="F562" i="9"/>
  <c r="F561" i="9"/>
  <c r="F560" i="9"/>
  <c r="F553" i="9"/>
  <c r="F552" i="9"/>
  <c r="F551" i="9"/>
  <c r="F550" i="9"/>
  <c r="F543" i="9"/>
  <c r="F542" i="9"/>
  <c r="F541" i="9"/>
  <c r="F540" i="9"/>
  <c r="F533" i="9"/>
  <c r="F532" i="9"/>
  <c r="F531" i="9"/>
  <c r="F530" i="9"/>
  <c r="F523" i="9"/>
  <c r="F522" i="9"/>
  <c r="F521" i="9"/>
  <c r="F520" i="9"/>
  <c r="F513" i="9"/>
  <c r="F512" i="9"/>
  <c r="F511" i="9"/>
  <c r="F510" i="9"/>
  <c r="F503" i="9"/>
  <c r="F502" i="9"/>
  <c r="F501" i="9"/>
  <c r="F500" i="9"/>
  <c r="F493" i="9"/>
  <c r="F492" i="9"/>
  <c r="F491" i="9"/>
  <c r="F490" i="9"/>
  <c r="F483" i="9"/>
  <c r="F482" i="9"/>
  <c r="F481" i="9"/>
  <c r="F480" i="9"/>
  <c r="F473" i="9"/>
  <c r="F472" i="9"/>
  <c r="F471" i="9"/>
  <c r="F470" i="9"/>
  <c r="F463" i="9"/>
  <c r="F462" i="9"/>
  <c r="F461" i="9"/>
  <c r="F460" i="9"/>
  <c r="F453" i="9"/>
  <c r="F452" i="9"/>
  <c r="F451" i="9"/>
  <c r="F450" i="9"/>
  <c r="F443" i="9"/>
  <c r="F442" i="9"/>
  <c r="F441" i="9"/>
  <c r="F440" i="9"/>
  <c r="F433" i="9"/>
  <c r="F432" i="9"/>
  <c r="F431" i="9"/>
  <c r="F430" i="9"/>
  <c r="F423" i="9"/>
  <c r="F422" i="9"/>
  <c r="F421" i="9"/>
  <c r="F420" i="9"/>
  <c r="F413" i="9"/>
  <c r="F412" i="9"/>
  <c r="F411" i="9"/>
  <c r="F410" i="9"/>
  <c r="F403" i="9"/>
  <c r="F402" i="9"/>
  <c r="F401" i="9"/>
  <c r="F400" i="9"/>
  <c r="F399" i="9"/>
  <c r="F398" i="9"/>
  <c r="F397" i="9"/>
  <c r="F390" i="9"/>
  <c r="F389" i="9"/>
  <c r="F388" i="9"/>
  <c r="F387" i="9"/>
  <c r="F386" i="9"/>
  <c r="F385" i="9"/>
  <c r="F384" i="9"/>
  <c r="F377" i="9"/>
  <c r="F376" i="9"/>
  <c r="F375" i="9"/>
  <c r="F374" i="9"/>
  <c r="F373" i="9"/>
  <c r="F372" i="9"/>
  <c r="F371" i="9"/>
  <c r="F364" i="9"/>
  <c r="F363" i="9"/>
  <c r="F362" i="9"/>
  <c r="F361" i="9"/>
  <c r="F360" i="9"/>
  <c r="F359" i="9"/>
  <c r="F358" i="9"/>
  <c r="F351" i="9"/>
  <c r="F350" i="9"/>
  <c r="F349" i="9"/>
  <c r="F348" i="9"/>
  <c r="F347" i="9"/>
  <c r="F346" i="9"/>
  <c r="F345" i="9"/>
  <c r="F338" i="9"/>
  <c r="F337" i="9"/>
  <c r="F336" i="9"/>
  <c r="F335" i="9"/>
  <c r="F334" i="9"/>
  <c r="F333" i="9"/>
  <c r="F332" i="9"/>
  <c r="F325" i="9"/>
  <c r="F324" i="9"/>
  <c r="F323" i="9"/>
  <c r="F322" i="9"/>
  <c r="F315" i="9"/>
  <c r="F314" i="9"/>
  <c r="F313" i="9"/>
  <c r="F312" i="9"/>
  <c r="F305" i="9"/>
  <c r="F304" i="9"/>
  <c r="F303" i="9"/>
  <c r="F302" i="9"/>
  <c r="F295" i="9"/>
  <c r="F294" i="9"/>
  <c r="F293" i="9"/>
  <c r="F292" i="9"/>
  <c r="F285" i="9"/>
  <c r="F284" i="9"/>
  <c r="F283" i="9"/>
  <c r="F282" i="9"/>
  <c r="F275" i="9"/>
  <c r="F274" i="9"/>
  <c r="F273" i="9"/>
  <c r="F272" i="9"/>
  <c r="F265" i="9"/>
  <c r="F264" i="9"/>
  <c r="F263" i="9"/>
  <c r="F262" i="9"/>
  <c r="F255" i="9"/>
  <c r="F254" i="9"/>
  <c r="F253" i="9"/>
  <c r="F252" i="9"/>
  <c r="F245" i="9"/>
  <c r="F244" i="9"/>
  <c r="F243" i="9"/>
  <c r="F242" i="9"/>
  <c r="F235" i="9"/>
  <c r="F234" i="9"/>
  <c r="F233" i="9"/>
  <c r="F232" i="9"/>
  <c r="F225" i="9"/>
  <c r="F224" i="9"/>
  <c r="F223" i="9"/>
  <c r="F222" i="9"/>
  <c r="F215" i="9"/>
  <c r="F214" i="9"/>
  <c r="F213" i="9"/>
  <c r="F212" i="9"/>
  <c r="F205" i="9"/>
  <c r="F204" i="9"/>
  <c r="F203" i="9"/>
  <c r="F202" i="9"/>
  <c r="F195" i="9"/>
  <c r="F194" i="9"/>
  <c r="F185" i="9"/>
  <c r="F184" i="9"/>
  <c r="F175" i="9"/>
  <c r="F174" i="9"/>
  <c r="F173" i="9"/>
  <c r="F172" i="9"/>
  <c r="F165" i="9"/>
  <c r="F164" i="9"/>
  <c r="F163" i="9"/>
  <c r="F162" i="9"/>
  <c r="F161" i="9"/>
  <c r="F160" i="9"/>
  <c r="F159" i="9"/>
  <c r="F152" i="9"/>
  <c r="F151" i="9"/>
  <c r="F150" i="9"/>
  <c r="F149" i="9"/>
  <c r="F148" i="9"/>
  <c r="F147" i="9"/>
  <c r="F146" i="9"/>
  <c r="F139" i="9"/>
  <c r="F138" i="9"/>
  <c r="F137" i="9"/>
  <c r="F136" i="9"/>
  <c r="F135" i="9"/>
  <c r="F134" i="9"/>
  <c r="F133" i="9"/>
  <c r="F126" i="9"/>
  <c r="F125" i="9"/>
  <c r="F124" i="9"/>
  <c r="F123" i="9"/>
  <c r="F122" i="9"/>
  <c r="F121" i="9"/>
  <c r="F120" i="9"/>
  <c r="F113" i="9"/>
  <c r="F112" i="9"/>
  <c r="F111" i="9"/>
  <c r="F110" i="9"/>
  <c r="F109" i="9"/>
  <c r="F108" i="9"/>
  <c r="F107" i="9"/>
  <c r="F100" i="9"/>
  <c r="F99" i="9"/>
  <c r="F98" i="9"/>
  <c r="F97" i="9"/>
  <c r="F96" i="9"/>
  <c r="F95" i="9"/>
  <c r="F94" i="9"/>
  <c r="F87" i="9"/>
  <c r="F86" i="9"/>
  <c r="F85" i="9"/>
  <c r="F84" i="9"/>
  <c r="F83" i="9"/>
  <c r="F82" i="9"/>
  <c r="F81" i="9"/>
  <c r="F74" i="9"/>
  <c r="F73" i="9"/>
  <c r="F72" i="9"/>
  <c r="F71" i="9"/>
  <c r="F70" i="9"/>
  <c r="F69" i="9"/>
  <c r="F68" i="9"/>
  <c r="F48" i="9"/>
  <c r="F47" i="9"/>
  <c r="F46" i="9"/>
  <c r="F45" i="9"/>
  <c r="F44" i="9"/>
  <c r="F43" i="9"/>
  <c r="F42" i="9"/>
  <c r="F41" i="9"/>
  <c r="E31" i="9"/>
  <c r="D31" i="9" s="1"/>
  <c r="E32" i="9"/>
  <c r="D32" i="9" s="1"/>
  <c r="E33" i="9"/>
  <c r="D33" i="9" s="1"/>
  <c r="O52" i="9"/>
  <c r="P65" i="9"/>
  <c r="O65" i="9"/>
  <c r="E86" i="9"/>
  <c r="V78" i="9" s="1"/>
  <c r="O78" i="9"/>
  <c r="E96" i="9"/>
  <c r="S91" i="9" s="1"/>
  <c r="O91" i="9"/>
  <c r="P104" i="9"/>
  <c r="O104" i="9"/>
  <c r="E120" i="9"/>
  <c r="Q117" i="9" s="1"/>
  <c r="O117" i="9"/>
  <c r="E137" i="9"/>
  <c r="U130" i="9" s="1"/>
  <c r="O130" i="9"/>
  <c r="E150" i="9"/>
  <c r="U143" i="9" s="1"/>
  <c r="O143" i="9"/>
  <c r="E164" i="9"/>
  <c r="V156" i="9" s="1"/>
  <c r="O156" i="9"/>
  <c r="E173" i="9"/>
  <c r="R169" i="9" s="1"/>
  <c r="O169" i="9"/>
  <c r="V179" i="9"/>
  <c r="O179" i="9"/>
  <c r="O189" i="9"/>
  <c r="AU189" i="9"/>
  <c r="W199" i="9"/>
  <c r="O199" i="9"/>
  <c r="O209" i="9"/>
  <c r="P219" i="9"/>
  <c r="O219" i="9"/>
  <c r="O229" i="9"/>
  <c r="E245" i="9"/>
  <c r="T239" i="9" s="1"/>
  <c r="O239" i="9"/>
  <c r="O249" i="9"/>
  <c r="P259" i="9"/>
  <c r="O259" i="9"/>
  <c r="V269" i="9"/>
  <c r="O269" i="9"/>
  <c r="E282" i="9"/>
  <c r="Q279" i="9" s="1"/>
  <c r="O279" i="9"/>
  <c r="O289" i="9"/>
  <c r="E305" i="9"/>
  <c r="T299" i="9" s="1"/>
  <c r="O299" i="9"/>
  <c r="V309" i="9"/>
  <c r="O309" i="9"/>
  <c r="P319" i="9"/>
  <c r="O319" i="9"/>
  <c r="O329" i="9"/>
  <c r="E351" i="9"/>
  <c r="W342" i="9" s="1"/>
  <c r="O342" i="9"/>
  <c r="E363" i="9"/>
  <c r="V355" i="9" s="1"/>
  <c r="O355" i="9"/>
  <c r="E373" i="9"/>
  <c r="S368" i="9" s="1"/>
  <c r="O368" i="9"/>
  <c r="E387" i="9"/>
  <c r="T381" i="9" s="1"/>
  <c r="O381" i="9"/>
  <c r="E398" i="9"/>
  <c r="R394" i="9" s="1"/>
  <c r="O394" i="9"/>
  <c r="O407" i="9"/>
  <c r="P417" i="9"/>
  <c r="O417" i="9"/>
  <c r="P427" i="9"/>
  <c r="O427" i="9"/>
  <c r="U437" i="9"/>
  <c r="O437" i="9"/>
  <c r="O447" i="9"/>
  <c r="W457" i="9"/>
  <c r="O457" i="9"/>
  <c r="O467" i="9"/>
  <c r="V477" i="9"/>
  <c r="O477" i="9"/>
  <c r="E493" i="9"/>
  <c r="T487" i="9" s="1"/>
  <c r="O487" i="9"/>
  <c r="P497" i="9"/>
  <c r="O497" i="9"/>
  <c r="E513" i="9"/>
  <c r="T507" i="9" s="1"/>
  <c r="O507" i="9"/>
  <c r="O517" i="9"/>
  <c r="P527" i="9"/>
  <c r="O527" i="9"/>
  <c r="E542" i="9"/>
  <c r="S537" i="9" s="1"/>
  <c r="O537" i="9"/>
  <c r="E551" i="9"/>
  <c r="R547" i="9" s="1"/>
  <c r="O547" i="9"/>
  <c r="E560" i="9"/>
  <c r="Q557" i="9" s="1"/>
  <c r="O557" i="9"/>
  <c r="E571" i="9"/>
  <c r="R567" i="9" s="1"/>
  <c r="O567" i="9"/>
  <c r="E580" i="9"/>
  <c r="Q577" i="9" s="1"/>
  <c r="O577" i="9"/>
  <c r="O587" i="9"/>
  <c r="O597" i="9"/>
  <c r="E611" i="9"/>
  <c r="R607" i="9" s="1"/>
  <c r="O607" i="9"/>
  <c r="E622" i="9"/>
  <c r="S617" i="9" s="1"/>
  <c r="O617" i="9"/>
  <c r="P627" i="9"/>
  <c r="O627" i="9"/>
  <c r="O637" i="9"/>
  <c r="O647" i="9"/>
  <c r="E661" i="9"/>
  <c r="R657" i="9" s="1"/>
  <c r="O657" i="9"/>
  <c r="E671" i="9"/>
  <c r="R667" i="9" s="1"/>
  <c r="O667" i="9"/>
  <c r="E683" i="9"/>
  <c r="T677" i="9" s="1"/>
  <c r="O677" i="9"/>
  <c r="E694" i="9"/>
  <c r="T687" i="9" s="1"/>
  <c r="O687" i="9"/>
  <c r="P698" i="9"/>
  <c r="O698" i="9"/>
  <c r="P709" i="9"/>
  <c r="O709" i="9"/>
  <c r="E725" i="9"/>
  <c r="R720" i="9" s="1"/>
  <c r="O720" i="9"/>
  <c r="E740" i="9"/>
  <c r="V731" i="9" s="1"/>
  <c r="O731" i="9"/>
  <c r="E750" i="9"/>
  <c r="R745" i="9" s="1"/>
  <c r="O745" i="9"/>
  <c r="E766" i="9"/>
  <c r="T759" i="9" s="1"/>
  <c r="O759" i="9"/>
  <c r="E778" i="9"/>
  <c r="R773" i="9" s="1"/>
  <c r="O773" i="9"/>
  <c r="E793" i="9"/>
  <c r="S787" i="9" s="1"/>
  <c r="O787" i="9"/>
  <c r="E810" i="9"/>
  <c r="V801" i="9" s="1"/>
  <c r="O801" i="9"/>
  <c r="E822" i="9"/>
  <c r="T815" i="9" s="1"/>
  <c r="O815" i="9"/>
  <c r="E836" i="9"/>
  <c r="T829" i="9" s="1"/>
  <c r="O829" i="9"/>
  <c r="E847" i="9"/>
  <c r="Q843" i="9" s="1"/>
  <c r="O843" i="9"/>
  <c r="E864" i="9"/>
  <c r="T857" i="9" s="1"/>
  <c r="O857" i="9"/>
  <c r="E880" i="9"/>
  <c r="V871" i="9" s="1"/>
  <c r="O871" i="9"/>
  <c r="AB285" i="9" l="1"/>
  <c r="AQ279" i="9" s="1"/>
  <c r="AB541" i="9"/>
  <c r="AO537" i="9" s="1"/>
  <c r="AB768" i="9"/>
  <c r="AS759" i="9" s="1"/>
  <c r="AB193" i="9"/>
  <c r="AO189" i="9" s="1"/>
  <c r="AB224" i="9"/>
  <c r="AP219" i="9" s="1"/>
  <c r="AS239" i="9"/>
  <c r="AS269" i="9"/>
  <c r="AB283" i="9"/>
  <c r="AO279" i="9" s="1"/>
  <c r="AT507" i="9"/>
  <c r="AB602" i="9"/>
  <c r="AP597" i="9" s="1"/>
  <c r="AS647" i="9"/>
  <c r="AS698" i="9"/>
  <c r="AB714" i="9"/>
  <c r="AO709" i="9" s="1"/>
  <c r="AM801" i="9"/>
  <c r="AB822" i="9"/>
  <c r="AQ815" i="9" s="1"/>
  <c r="AB851" i="9"/>
  <c r="AR843" i="9" s="1"/>
  <c r="AT52" i="9"/>
  <c r="AB61" i="9"/>
  <c r="AB59" i="9"/>
  <c r="AB60" i="9"/>
  <c r="AB160" i="9"/>
  <c r="AO156" i="9" s="1"/>
  <c r="AB275" i="9"/>
  <c r="AQ269" i="9" s="1"/>
  <c r="AM279" i="9"/>
  <c r="AB532" i="9"/>
  <c r="AP527" i="9" s="1"/>
  <c r="AB653" i="9"/>
  <c r="AQ647" i="9" s="1"/>
  <c r="AM709" i="9"/>
  <c r="AS709" i="9"/>
  <c r="AB849" i="9"/>
  <c r="AP843" i="9" s="1"/>
  <c r="AB112" i="9"/>
  <c r="AS104" i="9" s="1"/>
  <c r="AB126" i="9"/>
  <c r="AT117" i="9" s="1"/>
  <c r="AS407" i="9"/>
  <c r="AS577" i="9"/>
  <c r="AB611" i="9"/>
  <c r="AO607" i="9" s="1"/>
  <c r="P52" i="9"/>
  <c r="E61" i="9"/>
  <c r="W52" i="9" s="1"/>
  <c r="E60" i="9"/>
  <c r="V52" i="9" s="1"/>
  <c r="E59" i="9"/>
  <c r="U52" i="9" s="1"/>
  <c r="AM38" i="9"/>
  <c r="AB47" i="9"/>
  <c r="AS38" i="9" s="1"/>
  <c r="AB876" i="9"/>
  <c r="AO871" i="9" s="1"/>
  <c r="AB124" i="9"/>
  <c r="AR117" i="9" s="1"/>
  <c r="AM156" i="9"/>
  <c r="AB174" i="9"/>
  <c r="AP169" i="9" s="1"/>
  <c r="AB222" i="9"/>
  <c r="AN219" i="9" s="1"/>
  <c r="AR249" i="9"/>
  <c r="AR507" i="9"/>
  <c r="AR527" i="9"/>
  <c r="AM607" i="9"/>
  <c r="AS657" i="9"/>
  <c r="AB726" i="9"/>
  <c r="AP720" i="9" s="1"/>
  <c r="AB797" i="9"/>
  <c r="AT787" i="9" s="1"/>
  <c r="AB820" i="9"/>
  <c r="AO815" i="9" s="1"/>
  <c r="AB866" i="9"/>
  <c r="AS857" i="9" s="1"/>
  <c r="AB45" i="9"/>
  <c r="AQ38" i="9" s="1"/>
  <c r="AB671" i="9"/>
  <c r="AO667" i="9" s="1"/>
  <c r="E764" i="9"/>
  <c r="R759" i="9" s="1"/>
  <c r="AU657" i="9"/>
  <c r="AB663" i="9"/>
  <c r="AQ657" i="9" s="1"/>
  <c r="AB864" i="9"/>
  <c r="AQ857" i="9" s="1"/>
  <c r="U667" i="9"/>
  <c r="U537" i="9"/>
  <c r="AB110" i="9"/>
  <c r="AQ104" i="9" s="1"/>
  <c r="AB162" i="9"/>
  <c r="AQ156" i="9" s="1"/>
  <c r="AM199" i="9"/>
  <c r="AB411" i="9"/>
  <c r="AO407" i="9" s="1"/>
  <c r="AB423" i="9"/>
  <c r="AQ417" i="9" s="1"/>
  <c r="AT517" i="9"/>
  <c r="AB613" i="9"/>
  <c r="AQ607" i="9" s="1"/>
  <c r="AB808" i="9"/>
  <c r="AQ801" i="9" s="1"/>
  <c r="AB878" i="9"/>
  <c r="AQ871" i="9" s="1"/>
  <c r="AM52" i="9"/>
  <c r="AB99" i="9"/>
  <c r="AS91" i="9" s="1"/>
  <c r="AB399" i="9"/>
  <c r="AP394" i="9" s="1"/>
  <c r="AB401" i="9"/>
  <c r="AR394" i="9" s="1"/>
  <c r="AB97" i="9"/>
  <c r="AQ91" i="9" s="1"/>
  <c r="AS467" i="9"/>
  <c r="AB472" i="9"/>
  <c r="AP467" i="9" s="1"/>
  <c r="AR467" i="9"/>
  <c r="AT497" i="9"/>
  <c r="AM497" i="9"/>
  <c r="AB501" i="9"/>
  <c r="AO497" i="9" s="1"/>
  <c r="AT567" i="9"/>
  <c r="AB573" i="9"/>
  <c r="AQ567" i="9" s="1"/>
  <c r="AS567" i="9"/>
  <c r="AB630" i="9"/>
  <c r="AN627" i="9" s="1"/>
  <c r="AB632" i="9"/>
  <c r="AP627" i="9" s="1"/>
  <c r="AB58" i="9"/>
  <c r="AQ52" i="9" s="1"/>
  <c r="AB95" i="9"/>
  <c r="AO91" i="9" s="1"/>
  <c r="AB108" i="9"/>
  <c r="AO104" i="9" s="1"/>
  <c r="AB122" i="9"/>
  <c r="AP117" i="9" s="1"/>
  <c r="AB164" i="9"/>
  <c r="AS156" i="9" s="1"/>
  <c r="AS189" i="9"/>
  <c r="AB205" i="9"/>
  <c r="AQ199" i="9" s="1"/>
  <c r="AT239" i="9"/>
  <c r="AM239" i="9"/>
  <c r="AB243" i="9"/>
  <c r="AO239" i="9" s="1"/>
  <c r="AB364" i="9"/>
  <c r="AT355" i="9" s="1"/>
  <c r="AB359" i="9"/>
  <c r="AO355" i="9" s="1"/>
  <c r="AB361" i="9"/>
  <c r="AQ355" i="9" s="1"/>
  <c r="AB377" i="9"/>
  <c r="AT368" i="9" s="1"/>
  <c r="AM368" i="9"/>
  <c r="AB372" i="9"/>
  <c r="AO368" i="9" s="1"/>
  <c r="AS497" i="9"/>
  <c r="AT537" i="9"/>
  <c r="AB543" i="9"/>
  <c r="AQ537" i="9" s="1"/>
  <c r="AS537" i="9"/>
  <c r="AT577" i="9"/>
  <c r="AB581" i="9"/>
  <c r="AO577" i="9" s="1"/>
  <c r="AB583" i="9"/>
  <c r="AQ577" i="9" s="1"/>
  <c r="AB754" i="9"/>
  <c r="AS745" i="9" s="1"/>
  <c r="AB753" i="9"/>
  <c r="AR745" i="9" s="1"/>
  <c r="AB755" i="9"/>
  <c r="AT745" i="9" s="1"/>
  <c r="AB769" i="9"/>
  <c r="AT759" i="9" s="1"/>
  <c r="AM759" i="9"/>
  <c r="AB764" i="9"/>
  <c r="AO759" i="9" s="1"/>
  <c r="AT309" i="9"/>
  <c r="AB315" i="9"/>
  <c r="AQ309" i="9" s="1"/>
  <c r="AS309" i="9"/>
  <c r="AS677" i="9"/>
  <c r="AB682" i="9"/>
  <c r="AP677" i="9" s="1"/>
  <c r="AR677" i="9"/>
  <c r="AL15" i="9"/>
  <c r="AS52" i="9"/>
  <c r="AB172" i="9"/>
  <c r="AN169" i="9" s="1"/>
  <c r="AM189" i="9"/>
  <c r="AS199" i="9"/>
  <c r="AB302" i="9"/>
  <c r="AN299" i="9" s="1"/>
  <c r="AB304" i="9"/>
  <c r="AP299" i="9" s="1"/>
  <c r="AT319" i="9"/>
  <c r="AB323" i="9"/>
  <c r="AO319" i="9" s="1"/>
  <c r="AB325" i="9"/>
  <c r="AQ319" i="9" s="1"/>
  <c r="AB334" i="9"/>
  <c r="AP329" i="9" s="1"/>
  <c r="AB336" i="9"/>
  <c r="AR329" i="9" s="1"/>
  <c r="AT457" i="9"/>
  <c r="AB461" i="9"/>
  <c r="AO457" i="9" s="1"/>
  <c r="AB463" i="9"/>
  <c r="AQ457" i="9" s="1"/>
  <c r="AT617" i="9"/>
  <c r="AB621" i="9"/>
  <c r="AO617" i="9" s="1"/>
  <c r="AB623" i="9"/>
  <c r="AQ617" i="9" s="1"/>
  <c r="E850" i="9"/>
  <c r="T843" i="9" s="1"/>
  <c r="AB56" i="9"/>
  <c r="AO52" i="9" s="1"/>
  <c r="AM91" i="9"/>
  <c r="AM104" i="9"/>
  <c r="AB120" i="9"/>
  <c r="AN117" i="9" s="1"/>
  <c r="AB195" i="9"/>
  <c r="AQ189" i="9" s="1"/>
  <c r="AB203" i="9"/>
  <c r="AO199" i="9" s="1"/>
  <c r="AT229" i="9"/>
  <c r="AB235" i="9"/>
  <c r="AQ229" i="9" s="1"/>
  <c r="AM229" i="9"/>
  <c r="AS229" i="9"/>
  <c r="AM309" i="9"/>
  <c r="AM319" i="9"/>
  <c r="AB397" i="9"/>
  <c r="AN394" i="9" s="1"/>
  <c r="AM457" i="9"/>
  <c r="AT467" i="9"/>
  <c r="AB491" i="9"/>
  <c r="AO487" i="9" s="1"/>
  <c r="AB493" i="9"/>
  <c r="AQ487" i="9" s="1"/>
  <c r="AS487" i="9"/>
  <c r="AB503" i="9"/>
  <c r="AQ497" i="9" s="1"/>
  <c r="AB550" i="9"/>
  <c r="AN547" i="9" s="1"/>
  <c r="AB552" i="9"/>
  <c r="AP547" i="9" s="1"/>
  <c r="AB571" i="9"/>
  <c r="AO567" i="9" s="1"/>
  <c r="AM617" i="9"/>
  <c r="AB680" i="9"/>
  <c r="AN677" i="9" s="1"/>
  <c r="AS720" i="9"/>
  <c r="AR720" i="9"/>
  <c r="AT720" i="9"/>
  <c r="AB739" i="9"/>
  <c r="AR731" i="9" s="1"/>
  <c r="AB741" i="9"/>
  <c r="AT731" i="9" s="1"/>
  <c r="AB254" i="9"/>
  <c r="AP249" i="9" s="1"/>
  <c r="AB273" i="9"/>
  <c r="AO269" i="9" s="1"/>
  <c r="AM407" i="9"/>
  <c r="AM417" i="9"/>
  <c r="AB512" i="9"/>
  <c r="AP507" i="9" s="1"/>
  <c r="AB520" i="9"/>
  <c r="AN517" i="9" s="1"/>
  <c r="AB530" i="9"/>
  <c r="AN527" i="9" s="1"/>
  <c r="AR597" i="9"/>
  <c r="AS607" i="9"/>
  <c r="AB651" i="9"/>
  <c r="AO647" i="9" s="1"/>
  <c r="AB661" i="9"/>
  <c r="AO657" i="9" s="1"/>
  <c r="AB716" i="9"/>
  <c r="AQ709" i="9" s="1"/>
  <c r="AB806" i="9"/>
  <c r="AO801" i="9" s="1"/>
  <c r="AM815" i="9"/>
  <c r="AB862" i="9"/>
  <c r="AO857" i="9" s="1"/>
  <c r="AM871" i="9"/>
  <c r="AB43" i="9"/>
  <c r="AO38" i="9" s="1"/>
  <c r="AM269" i="9"/>
  <c r="AS279" i="9"/>
  <c r="AB510" i="9"/>
  <c r="AN507" i="9" s="1"/>
  <c r="AT527" i="9"/>
  <c r="AM647" i="9"/>
  <c r="AM657" i="9"/>
  <c r="AB824" i="9"/>
  <c r="AS815" i="9" s="1"/>
  <c r="AM857" i="9"/>
  <c r="AB880" i="9"/>
  <c r="AS871" i="9" s="1"/>
  <c r="AB42" i="9"/>
  <c r="AN38" i="9" s="1"/>
  <c r="AB44" i="9"/>
  <c r="AP38" i="9" s="1"/>
  <c r="AB46" i="9"/>
  <c r="AR38" i="9" s="1"/>
  <c r="AU91" i="9"/>
  <c r="AT91" i="9"/>
  <c r="AB81" i="9"/>
  <c r="AN78" i="9" s="1"/>
  <c r="AB85" i="9"/>
  <c r="AR78" i="9" s="1"/>
  <c r="AM143" i="9"/>
  <c r="AB149" i="9"/>
  <c r="AQ143" i="9" s="1"/>
  <c r="AS179" i="9"/>
  <c r="AB185" i="9"/>
  <c r="AQ179" i="9" s="1"/>
  <c r="AB183" i="9"/>
  <c r="AO179" i="9" s="1"/>
  <c r="AM179" i="9"/>
  <c r="AT289" i="9"/>
  <c r="AB350" i="9"/>
  <c r="AS342" i="9" s="1"/>
  <c r="AB348" i="9"/>
  <c r="AQ342" i="9" s="1"/>
  <c r="AB346" i="9"/>
  <c r="AO342" i="9" s="1"/>
  <c r="AM342" i="9"/>
  <c r="AB351" i="9"/>
  <c r="AT342" i="9" s="1"/>
  <c r="AT427" i="9"/>
  <c r="AR427" i="9"/>
  <c r="AB432" i="9"/>
  <c r="AP427" i="9" s="1"/>
  <c r="AB430" i="9"/>
  <c r="AN427" i="9" s="1"/>
  <c r="AM427" i="9"/>
  <c r="AB451" i="9"/>
  <c r="AO447" i="9" s="1"/>
  <c r="AB70" i="9"/>
  <c r="AP65" i="9" s="1"/>
  <c r="AB72" i="9"/>
  <c r="AR65" i="9" s="1"/>
  <c r="AR179" i="9"/>
  <c r="AR209" i="9"/>
  <c r="AS437" i="9"/>
  <c r="AB443" i="9"/>
  <c r="AQ437" i="9" s="1"/>
  <c r="AB441" i="9"/>
  <c r="AO437" i="9" s="1"/>
  <c r="AM437" i="9"/>
  <c r="AT437" i="9"/>
  <c r="AB440" i="9"/>
  <c r="AN437" i="9" s="1"/>
  <c r="AM447" i="9"/>
  <c r="AB482" i="9"/>
  <c r="AP477" i="9" s="1"/>
  <c r="AT587" i="9"/>
  <c r="AS637" i="9"/>
  <c r="AB643" i="9"/>
  <c r="AQ637" i="9" s="1"/>
  <c r="AB641" i="9"/>
  <c r="AO637" i="9" s="1"/>
  <c r="AM637" i="9"/>
  <c r="AB642" i="9"/>
  <c r="AP637" i="9" s="1"/>
  <c r="AR637" i="9"/>
  <c r="AB55" i="9"/>
  <c r="AN52" i="9" s="1"/>
  <c r="AB57" i="9"/>
  <c r="AP52" i="9" s="1"/>
  <c r="AM78" i="9"/>
  <c r="AB82" i="9"/>
  <c r="AO78" i="9" s="1"/>
  <c r="AB84" i="9"/>
  <c r="AQ78" i="9" s="1"/>
  <c r="AB86" i="9"/>
  <c r="AS78" i="9" s="1"/>
  <c r="AB146" i="9"/>
  <c r="AN143" i="9" s="1"/>
  <c r="AB148" i="9"/>
  <c r="AP143" i="9" s="1"/>
  <c r="AB150" i="9"/>
  <c r="AR143" i="9" s="1"/>
  <c r="AB152" i="9"/>
  <c r="AT143" i="9" s="1"/>
  <c r="AS169" i="9"/>
  <c r="AB175" i="9"/>
  <c r="AQ169" i="9" s="1"/>
  <c r="AB173" i="9"/>
  <c r="AO169" i="9" s="1"/>
  <c r="AM169" i="9"/>
  <c r="AB184" i="9"/>
  <c r="AP179" i="9" s="1"/>
  <c r="AS219" i="9"/>
  <c r="AB225" i="9"/>
  <c r="AQ219" i="9" s="1"/>
  <c r="AB223" i="9"/>
  <c r="AO219" i="9" s="1"/>
  <c r="AM219" i="9"/>
  <c r="AT219" i="9"/>
  <c r="AS249" i="9"/>
  <c r="AB255" i="9"/>
  <c r="AQ249" i="9" s="1"/>
  <c r="AB253" i="9"/>
  <c r="AO249" i="9" s="1"/>
  <c r="AM249" i="9"/>
  <c r="AT249" i="9"/>
  <c r="AS299" i="9"/>
  <c r="AB305" i="9"/>
  <c r="AQ299" i="9" s="1"/>
  <c r="AB303" i="9"/>
  <c r="AO299" i="9" s="1"/>
  <c r="AM299" i="9"/>
  <c r="AT299" i="9"/>
  <c r="AB337" i="9"/>
  <c r="AS329" i="9" s="1"/>
  <c r="AB335" i="9"/>
  <c r="AQ329" i="9" s="1"/>
  <c r="AB333" i="9"/>
  <c r="AO329" i="9" s="1"/>
  <c r="AM329" i="9"/>
  <c r="AB338" i="9"/>
  <c r="AT329" i="9" s="1"/>
  <c r="AB347" i="9"/>
  <c r="AP342" i="9" s="1"/>
  <c r="AB402" i="9"/>
  <c r="AS394" i="9" s="1"/>
  <c r="AB400" i="9"/>
  <c r="AQ394" i="9" s="1"/>
  <c r="AB398" i="9"/>
  <c r="AO394" i="9" s="1"/>
  <c r="AM394" i="9"/>
  <c r="AB403" i="9"/>
  <c r="AT394" i="9" s="1"/>
  <c r="AB433" i="9"/>
  <c r="AQ427" i="9" s="1"/>
  <c r="AB640" i="9"/>
  <c r="AN637" i="9" s="1"/>
  <c r="AT698" i="9"/>
  <c r="AR698" i="9"/>
  <c r="AB704" i="9"/>
  <c r="AP698" i="9" s="1"/>
  <c r="AB702" i="9"/>
  <c r="AN698" i="9" s="1"/>
  <c r="AB703" i="9"/>
  <c r="AO698" i="9" s="1"/>
  <c r="AB705" i="9"/>
  <c r="AQ698" i="9" s="1"/>
  <c r="AB83" i="9"/>
  <c r="AP78" i="9" s="1"/>
  <c r="AB138" i="9"/>
  <c r="AS130" i="9" s="1"/>
  <c r="AB136" i="9"/>
  <c r="AQ130" i="9" s="1"/>
  <c r="AB134" i="9"/>
  <c r="AO130" i="9" s="1"/>
  <c r="AM130" i="9"/>
  <c r="AB135" i="9"/>
  <c r="AP130" i="9" s="1"/>
  <c r="AB147" i="9"/>
  <c r="AO143" i="9" s="1"/>
  <c r="AT179" i="9"/>
  <c r="AS209" i="9"/>
  <c r="AB215" i="9"/>
  <c r="AQ209" i="9" s="1"/>
  <c r="AB213" i="9"/>
  <c r="AO209" i="9" s="1"/>
  <c r="AM209" i="9"/>
  <c r="AS259" i="9"/>
  <c r="AB265" i="9"/>
  <c r="AQ259" i="9" s="1"/>
  <c r="AB263" i="9"/>
  <c r="AO259" i="9" s="1"/>
  <c r="AM259" i="9"/>
  <c r="AT259" i="9"/>
  <c r="AS289" i="9"/>
  <c r="AB295" i="9"/>
  <c r="AQ289" i="9" s="1"/>
  <c r="AB293" i="9"/>
  <c r="AO289" i="9" s="1"/>
  <c r="AM289" i="9"/>
  <c r="AB389" i="9"/>
  <c r="AS381" i="9" s="1"/>
  <c r="AB387" i="9"/>
  <c r="AQ381" i="9" s="1"/>
  <c r="AB385" i="9"/>
  <c r="AO381" i="9" s="1"/>
  <c r="AM381" i="9"/>
  <c r="AB390" i="9"/>
  <c r="AT381" i="9" s="1"/>
  <c r="AT447" i="9"/>
  <c r="AR447" i="9"/>
  <c r="AB452" i="9"/>
  <c r="AP447" i="9" s="1"/>
  <c r="AB450" i="9"/>
  <c r="AN447" i="9" s="1"/>
  <c r="AB68" i="9"/>
  <c r="AN65" i="9" s="1"/>
  <c r="AB74" i="9"/>
  <c r="AT65" i="9" s="1"/>
  <c r="AB133" i="9"/>
  <c r="AN130" i="9" s="1"/>
  <c r="AR259" i="9"/>
  <c r="AR289" i="9"/>
  <c r="AB349" i="9"/>
  <c r="AR342" i="9" s="1"/>
  <c r="AB388" i="9"/>
  <c r="AR381" i="9" s="1"/>
  <c r="AS427" i="9"/>
  <c r="AB442" i="9"/>
  <c r="AP437" i="9" s="1"/>
  <c r="AS477" i="9"/>
  <c r="AB483" i="9"/>
  <c r="AQ477" i="9" s="1"/>
  <c r="AB481" i="9"/>
  <c r="AO477" i="9" s="1"/>
  <c r="AM477" i="9"/>
  <c r="AR477" i="9"/>
  <c r="AT477" i="9"/>
  <c r="AS587" i="9"/>
  <c r="AB593" i="9"/>
  <c r="AQ587" i="9" s="1"/>
  <c r="AB591" i="9"/>
  <c r="AO587" i="9" s="1"/>
  <c r="AM587" i="9"/>
  <c r="AB592" i="9"/>
  <c r="AP587" i="9" s="1"/>
  <c r="AR587" i="9"/>
  <c r="AT637" i="9"/>
  <c r="AM65" i="9"/>
  <c r="AB69" i="9"/>
  <c r="AO65" i="9" s="1"/>
  <c r="AB71" i="9"/>
  <c r="AQ65" i="9" s="1"/>
  <c r="AB94" i="9"/>
  <c r="AN91" i="9" s="1"/>
  <c r="AB96" i="9"/>
  <c r="AP91" i="9" s="1"/>
  <c r="AB98" i="9"/>
  <c r="AR91" i="9" s="1"/>
  <c r="AM117" i="9"/>
  <c r="AB121" i="9"/>
  <c r="AO117" i="9" s="1"/>
  <c r="AB123" i="9"/>
  <c r="AQ117" i="9" s="1"/>
  <c r="AB137" i="9"/>
  <c r="AR130" i="9" s="1"/>
  <c r="AB182" i="9"/>
  <c r="AN179" i="9" s="1"/>
  <c r="AB212" i="9"/>
  <c r="AN209" i="9" s="1"/>
  <c r="AB262" i="9"/>
  <c r="AN259" i="9" s="1"/>
  <c r="AB292" i="9"/>
  <c r="AN289" i="9" s="1"/>
  <c r="AB345" i="9"/>
  <c r="AN342" i="9" s="1"/>
  <c r="AB384" i="9"/>
  <c r="AN381" i="9" s="1"/>
  <c r="AB431" i="9"/>
  <c r="AO427" i="9" s="1"/>
  <c r="AB453" i="9"/>
  <c r="AQ447" i="9" s="1"/>
  <c r="AR487" i="9"/>
  <c r="AB492" i="9"/>
  <c r="AP487" i="9" s="1"/>
  <c r="AB490" i="9"/>
  <c r="AN487" i="9" s="1"/>
  <c r="AM487" i="9"/>
  <c r="AS557" i="9"/>
  <c r="AB563" i="9"/>
  <c r="AQ557" i="9" s="1"/>
  <c r="AB561" i="9"/>
  <c r="AO557" i="9" s="1"/>
  <c r="AM557" i="9"/>
  <c r="AB562" i="9"/>
  <c r="AP557" i="9" s="1"/>
  <c r="AR557" i="9"/>
  <c r="AT557" i="9"/>
  <c r="AT667" i="9"/>
  <c r="AR667" i="9"/>
  <c r="AB672" i="9"/>
  <c r="AP667" i="9" s="1"/>
  <c r="AB670" i="9"/>
  <c r="AN667" i="9" s="1"/>
  <c r="AS667" i="9"/>
  <c r="AM667" i="9"/>
  <c r="AB796" i="9"/>
  <c r="AS787" i="9" s="1"/>
  <c r="AB794" i="9"/>
  <c r="AQ787" i="9" s="1"/>
  <c r="AB792" i="9"/>
  <c r="AO787" i="9" s="1"/>
  <c r="AM787" i="9"/>
  <c r="AB791" i="9"/>
  <c r="AN787" i="9" s="1"/>
  <c r="AB793" i="9"/>
  <c r="AP787" i="9" s="1"/>
  <c r="AB107" i="9"/>
  <c r="AN104" i="9" s="1"/>
  <c r="AB109" i="9"/>
  <c r="AP104" i="9" s="1"/>
  <c r="AB111" i="9"/>
  <c r="AR104" i="9" s="1"/>
  <c r="AB159" i="9"/>
  <c r="AN156" i="9" s="1"/>
  <c r="AB161" i="9"/>
  <c r="AP156" i="9" s="1"/>
  <c r="AB163" i="9"/>
  <c r="AR156" i="9" s="1"/>
  <c r="AB202" i="9"/>
  <c r="AN199" i="9" s="1"/>
  <c r="AB204" i="9"/>
  <c r="AP199" i="9" s="1"/>
  <c r="AR199" i="9"/>
  <c r="AB242" i="9"/>
  <c r="AN239" i="9" s="1"/>
  <c r="AB244" i="9"/>
  <c r="AP239" i="9" s="1"/>
  <c r="AR239" i="9"/>
  <c r="AB282" i="9"/>
  <c r="AN279" i="9" s="1"/>
  <c r="AB284" i="9"/>
  <c r="AP279" i="9" s="1"/>
  <c r="AR279" i="9"/>
  <c r="AB322" i="9"/>
  <c r="AN319" i="9" s="1"/>
  <c r="AB324" i="9"/>
  <c r="AP319" i="9" s="1"/>
  <c r="AR319" i="9"/>
  <c r="AB371" i="9"/>
  <c r="AN368" i="9" s="1"/>
  <c r="AB373" i="9"/>
  <c r="AP368" i="9" s="1"/>
  <c r="AB375" i="9"/>
  <c r="AR368" i="9" s="1"/>
  <c r="AT417" i="9"/>
  <c r="AR417" i="9"/>
  <c r="AB422" i="9"/>
  <c r="AP417" i="9" s="1"/>
  <c r="AB420" i="9"/>
  <c r="AN417" i="9" s="1"/>
  <c r="AB421" i="9"/>
  <c r="AO417" i="9" s="1"/>
  <c r="AM507" i="9"/>
  <c r="AB511" i="9"/>
  <c r="AO507" i="9" s="1"/>
  <c r="AB513" i="9"/>
  <c r="AQ507" i="9" s="1"/>
  <c r="AS687" i="9"/>
  <c r="AB694" i="9"/>
  <c r="AQ687" i="9" s="1"/>
  <c r="AB692" i="9"/>
  <c r="AO687" i="9" s="1"/>
  <c r="AM687" i="9"/>
  <c r="AR687" i="9"/>
  <c r="AT687" i="9"/>
  <c r="AB693" i="9"/>
  <c r="AP687" i="9" s="1"/>
  <c r="AB782" i="9"/>
  <c r="AS773" i="9" s="1"/>
  <c r="AB780" i="9"/>
  <c r="AQ773" i="9" s="1"/>
  <c r="AB778" i="9"/>
  <c r="AO773" i="9" s="1"/>
  <c r="AM773" i="9"/>
  <c r="AB781" i="9"/>
  <c r="AR773" i="9" s="1"/>
  <c r="AB783" i="9"/>
  <c r="AT773" i="9" s="1"/>
  <c r="AB779" i="9"/>
  <c r="AP773" i="9" s="1"/>
  <c r="AB838" i="9"/>
  <c r="AS829" i="9" s="1"/>
  <c r="AB836" i="9"/>
  <c r="AQ829" i="9" s="1"/>
  <c r="AB834" i="9"/>
  <c r="AO829" i="9" s="1"/>
  <c r="AM829" i="9"/>
  <c r="AB833" i="9"/>
  <c r="AN829" i="9" s="1"/>
  <c r="AB835" i="9"/>
  <c r="AP829" i="9" s="1"/>
  <c r="AB839" i="9"/>
  <c r="AT829" i="9" s="1"/>
  <c r="AB192" i="9"/>
  <c r="AN189" i="9" s="1"/>
  <c r="AB194" i="9"/>
  <c r="AP189" i="9" s="1"/>
  <c r="AR189" i="9"/>
  <c r="AB232" i="9"/>
  <c r="AN229" i="9" s="1"/>
  <c r="AB234" i="9"/>
  <c r="AP229" i="9" s="1"/>
  <c r="AR229" i="9"/>
  <c r="AB272" i="9"/>
  <c r="AN269" i="9" s="1"/>
  <c r="AB274" i="9"/>
  <c r="AP269" i="9" s="1"/>
  <c r="AR269" i="9"/>
  <c r="AB312" i="9"/>
  <c r="AN309" i="9" s="1"/>
  <c r="AB314" i="9"/>
  <c r="AP309" i="9" s="1"/>
  <c r="AR309" i="9"/>
  <c r="AB358" i="9"/>
  <c r="AN355" i="9" s="1"/>
  <c r="AB360" i="9"/>
  <c r="AP355" i="9" s="1"/>
  <c r="AB362" i="9"/>
  <c r="AR355" i="9" s="1"/>
  <c r="AB410" i="9"/>
  <c r="AN407" i="9" s="1"/>
  <c r="AB412" i="9"/>
  <c r="AP407" i="9" s="1"/>
  <c r="AR407" i="9"/>
  <c r="AM467" i="9"/>
  <c r="AB471" i="9"/>
  <c r="AO467" i="9" s="1"/>
  <c r="AB473" i="9"/>
  <c r="AQ467" i="9" s="1"/>
  <c r="AS517" i="9"/>
  <c r="AB523" i="9"/>
  <c r="AQ517" i="9" s="1"/>
  <c r="AB521" i="9"/>
  <c r="AO517" i="9" s="1"/>
  <c r="AM517" i="9"/>
  <c r="AB522" i="9"/>
  <c r="AP517" i="9" s="1"/>
  <c r="AM527" i="9"/>
  <c r="AB531" i="9"/>
  <c r="AO527" i="9" s="1"/>
  <c r="AB533" i="9"/>
  <c r="AQ527" i="9" s="1"/>
  <c r="AS547" i="9"/>
  <c r="AB553" i="9"/>
  <c r="AQ547" i="9" s="1"/>
  <c r="AB551" i="9"/>
  <c r="AO547" i="9" s="1"/>
  <c r="AM547" i="9"/>
  <c r="AT547" i="9"/>
  <c r="AS597" i="9"/>
  <c r="AB603" i="9"/>
  <c r="AQ597" i="9" s="1"/>
  <c r="AB601" i="9"/>
  <c r="AO597" i="9" s="1"/>
  <c r="AM597" i="9"/>
  <c r="AT597" i="9"/>
  <c r="AS627" i="9"/>
  <c r="AB633" i="9"/>
  <c r="AQ627" i="9" s="1"/>
  <c r="AB631" i="9"/>
  <c r="AO627" i="9" s="1"/>
  <c r="AM627" i="9"/>
  <c r="AT627" i="9"/>
  <c r="AB460" i="9"/>
  <c r="AN457" i="9" s="1"/>
  <c r="AB462" i="9"/>
  <c r="AP457" i="9" s="1"/>
  <c r="AR457" i="9"/>
  <c r="AB500" i="9"/>
  <c r="AN497" i="9" s="1"/>
  <c r="AB502" i="9"/>
  <c r="AP497" i="9" s="1"/>
  <c r="AR497" i="9"/>
  <c r="AB540" i="9"/>
  <c r="AN537" i="9" s="1"/>
  <c r="AB542" i="9"/>
  <c r="AP537" i="9" s="1"/>
  <c r="AR537" i="9"/>
  <c r="AB580" i="9"/>
  <c r="AN577" i="9" s="1"/>
  <c r="AB582" i="9"/>
  <c r="AP577" i="9" s="1"/>
  <c r="AR577" i="9"/>
  <c r="AB620" i="9"/>
  <c r="AN617" i="9" s="1"/>
  <c r="AB622" i="9"/>
  <c r="AP617" i="9" s="1"/>
  <c r="AR617" i="9"/>
  <c r="AB660" i="9"/>
  <c r="AN657" i="9" s="1"/>
  <c r="AB662" i="9"/>
  <c r="AP657" i="9" s="1"/>
  <c r="AR657" i="9"/>
  <c r="AM720" i="9"/>
  <c r="AB725" i="9"/>
  <c r="AO720" i="9" s="1"/>
  <c r="AB727" i="9"/>
  <c r="AQ720" i="9" s="1"/>
  <c r="AB852" i="9"/>
  <c r="AS843" i="9" s="1"/>
  <c r="AB850" i="9"/>
  <c r="AQ843" i="9" s="1"/>
  <c r="AB848" i="9"/>
  <c r="AO843" i="9" s="1"/>
  <c r="AM843" i="9"/>
  <c r="AB853" i="9"/>
  <c r="AT843" i="9" s="1"/>
  <c r="AB570" i="9"/>
  <c r="AN567" i="9" s="1"/>
  <c r="AB572" i="9"/>
  <c r="AP567" i="9" s="1"/>
  <c r="AR567" i="9"/>
  <c r="AB610" i="9"/>
  <c r="AN607" i="9" s="1"/>
  <c r="AB612" i="9"/>
  <c r="AP607" i="9" s="1"/>
  <c r="AR607" i="9"/>
  <c r="AB650" i="9"/>
  <c r="AN647" i="9" s="1"/>
  <c r="AB652" i="9"/>
  <c r="AP647" i="9" s="1"/>
  <c r="AR647" i="9"/>
  <c r="AM677" i="9"/>
  <c r="AB681" i="9"/>
  <c r="AO677" i="9" s="1"/>
  <c r="AB683" i="9"/>
  <c r="AQ677" i="9" s="1"/>
  <c r="AB740" i="9"/>
  <c r="AS731" i="9" s="1"/>
  <c r="AB738" i="9"/>
  <c r="AQ731" i="9" s="1"/>
  <c r="AB736" i="9"/>
  <c r="AO731" i="9" s="1"/>
  <c r="AM731" i="9"/>
  <c r="AB737" i="9"/>
  <c r="AP731" i="9" s="1"/>
  <c r="AM745" i="9"/>
  <c r="AB750" i="9"/>
  <c r="AO745" i="9" s="1"/>
  <c r="AB752" i="9"/>
  <c r="AQ745" i="9" s="1"/>
  <c r="AB713" i="9"/>
  <c r="AN709" i="9" s="1"/>
  <c r="AB715" i="9"/>
  <c r="AP709" i="9" s="1"/>
  <c r="AR709" i="9"/>
  <c r="AB763" i="9"/>
  <c r="AN759" i="9" s="1"/>
  <c r="AB765" i="9"/>
  <c r="AP759" i="9" s="1"/>
  <c r="AB767" i="9"/>
  <c r="AR759" i="9" s="1"/>
  <c r="AB819" i="9"/>
  <c r="AN815" i="9" s="1"/>
  <c r="AB821" i="9"/>
  <c r="AP815" i="9" s="1"/>
  <c r="AB823" i="9"/>
  <c r="AR815" i="9" s="1"/>
  <c r="AB875" i="9"/>
  <c r="AN871" i="9" s="1"/>
  <c r="AB877" i="9"/>
  <c r="AP871" i="9" s="1"/>
  <c r="AB879" i="9"/>
  <c r="AR871" i="9" s="1"/>
  <c r="AB805" i="9"/>
  <c r="AN801" i="9" s="1"/>
  <c r="AB807" i="9"/>
  <c r="AP801" i="9" s="1"/>
  <c r="AB809" i="9"/>
  <c r="AR801" i="9" s="1"/>
  <c r="AB861" i="9"/>
  <c r="AN857" i="9" s="1"/>
  <c r="AB863" i="9"/>
  <c r="AP857" i="9" s="1"/>
  <c r="AB865" i="9"/>
  <c r="AR857" i="9" s="1"/>
  <c r="E285" i="9"/>
  <c r="T279" i="9" s="1"/>
  <c r="E81" i="9"/>
  <c r="Q78" i="9" s="1"/>
  <c r="E73" i="9"/>
  <c r="V65" i="9" s="1"/>
  <c r="E262" i="9"/>
  <c r="Q259" i="9" s="1"/>
  <c r="AU52" i="9"/>
  <c r="E74" i="9"/>
  <c r="W65" i="9" s="1"/>
  <c r="E72" i="9"/>
  <c r="U65" i="9" s="1"/>
  <c r="P342" i="9"/>
  <c r="AU78" i="9"/>
  <c r="E482" i="9"/>
  <c r="S477" i="9" s="1"/>
  <c r="E737" i="9"/>
  <c r="S731" i="9" s="1"/>
  <c r="E347" i="9"/>
  <c r="S342" i="9" s="1"/>
  <c r="E87" i="9"/>
  <c r="W78" i="9" s="1"/>
  <c r="E85" i="9"/>
  <c r="U78" i="9" s="1"/>
  <c r="E242" i="9"/>
  <c r="Q239" i="9" s="1"/>
  <c r="P309" i="9"/>
  <c r="E223" i="9"/>
  <c r="R219" i="9" s="1"/>
  <c r="E348" i="9"/>
  <c r="T342" i="9" s="1"/>
  <c r="E541" i="9"/>
  <c r="R537" i="9" s="1"/>
  <c r="P199" i="9"/>
  <c r="P437" i="9"/>
  <c r="E222" i="9"/>
  <c r="Q219" i="9" s="1"/>
  <c r="V219" i="9"/>
  <c r="E421" i="9"/>
  <c r="R417" i="9" s="1"/>
  <c r="P667" i="9"/>
  <c r="E161" i="9"/>
  <c r="S156" i="9" s="1"/>
  <c r="E713" i="9"/>
  <c r="Q709" i="9" s="1"/>
  <c r="E848" i="9"/>
  <c r="R843" i="9" s="1"/>
  <c r="P829" i="9"/>
  <c r="V667" i="9"/>
  <c r="V537" i="9"/>
  <c r="W417" i="9"/>
  <c r="P801" i="9"/>
  <c r="E324" i="9"/>
  <c r="S319" i="9" s="1"/>
  <c r="P91" i="9"/>
  <c r="V417" i="9"/>
  <c r="E420" i="9"/>
  <c r="Q417" i="9" s="1"/>
  <c r="P156" i="9"/>
  <c r="E808" i="9"/>
  <c r="T801" i="9" s="1"/>
  <c r="E796" i="9"/>
  <c r="V787" i="9" s="1"/>
  <c r="U709" i="9"/>
  <c r="AU677" i="9"/>
  <c r="U417" i="9"/>
  <c r="E792" i="9"/>
  <c r="R787" i="9" s="1"/>
  <c r="E304" i="9"/>
  <c r="S299" i="9" s="1"/>
  <c r="P117" i="9"/>
  <c r="P815" i="9"/>
  <c r="E797" i="9"/>
  <c r="W787" i="9" s="1"/>
  <c r="E769" i="9"/>
  <c r="W759" i="9" s="1"/>
  <c r="E763" i="9"/>
  <c r="Q759" i="9" s="1"/>
  <c r="V709" i="9"/>
  <c r="P687" i="9"/>
  <c r="P477" i="9"/>
  <c r="Q179" i="9"/>
  <c r="E853" i="9"/>
  <c r="W843" i="9" s="1"/>
  <c r="E806" i="9"/>
  <c r="R801" i="9" s="1"/>
  <c r="E767" i="9"/>
  <c r="U759" i="9" s="1"/>
  <c r="E715" i="9"/>
  <c r="S709" i="9" s="1"/>
  <c r="U477" i="9"/>
  <c r="E423" i="9"/>
  <c r="T417" i="9" s="1"/>
  <c r="E163" i="9"/>
  <c r="U156" i="9" s="1"/>
  <c r="E703" i="9"/>
  <c r="R698" i="9" s="1"/>
  <c r="E633" i="9"/>
  <c r="T627" i="9" s="1"/>
  <c r="P557" i="9"/>
  <c r="W617" i="9"/>
  <c r="E400" i="9"/>
  <c r="T394" i="9" s="1"/>
  <c r="V259" i="9"/>
  <c r="E824" i="9"/>
  <c r="V815" i="9" s="1"/>
  <c r="W709" i="9"/>
  <c r="E714" i="9"/>
  <c r="R709" i="9" s="1"/>
  <c r="E623" i="9"/>
  <c r="T617" i="9" s="1"/>
  <c r="E562" i="9"/>
  <c r="S557" i="9" s="1"/>
  <c r="V507" i="9"/>
  <c r="U497" i="9"/>
  <c r="E399" i="9"/>
  <c r="S394" i="9" s="1"/>
  <c r="E265" i="9"/>
  <c r="T259" i="9" s="1"/>
  <c r="U219" i="9"/>
  <c r="P617" i="9"/>
  <c r="E500" i="9"/>
  <c r="Q497" i="9" s="1"/>
  <c r="E403" i="9"/>
  <c r="W394" i="9" s="1"/>
  <c r="V557" i="9"/>
  <c r="AU857" i="9"/>
  <c r="E561" i="9"/>
  <c r="R557" i="9" s="1"/>
  <c r="E503" i="9"/>
  <c r="T497" i="9" s="1"/>
  <c r="E397" i="9"/>
  <c r="Q394" i="9" s="1"/>
  <c r="E275" i="9"/>
  <c r="T269" i="9" s="1"/>
  <c r="E263" i="9"/>
  <c r="R259" i="9" s="1"/>
  <c r="E224" i="9"/>
  <c r="S219" i="9" s="1"/>
  <c r="E523" i="9"/>
  <c r="T517" i="9" s="1"/>
  <c r="W517" i="9"/>
  <c r="E520" i="9"/>
  <c r="Q517" i="9" s="1"/>
  <c r="U517" i="9"/>
  <c r="E146" i="9"/>
  <c r="Q143" i="9" s="1"/>
  <c r="E152" i="9"/>
  <c r="W143" i="9" s="1"/>
  <c r="E147" i="9"/>
  <c r="R143" i="9" s="1"/>
  <c r="P130" i="9"/>
  <c r="E736" i="9"/>
  <c r="R731" i="9" s="1"/>
  <c r="E522" i="9"/>
  <c r="S517" i="9" s="1"/>
  <c r="E139" i="9"/>
  <c r="W130" i="9" s="1"/>
  <c r="E110" i="9"/>
  <c r="T104" i="9" s="1"/>
  <c r="E111" i="9"/>
  <c r="U104" i="9" s="1"/>
  <c r="E69" i="9"/>
  <c r="R65" i="9" s="1"/>
  <c r="E70" i="9"/>
  <c r="S65" i="9" s="1"/>
  <c r="E851" i="9"/>
  <c r="U843" i="9" s="1"/>
  <c r="P787" i="9"/>
  <c r="E794" i="9"/>
  <c r="T787" i="9" s="1"/>
  <c r="E791" i="9"/>
  <c r="Q787" i="9" s="1"/>
  <c r="E795" i="9"/>
  <c r="U787" i="9" s="1"/>
  <c r="V698" i="9"/>
  <c r="E692" i="9"/>
  <c r="R687" i="9" s="1"/>
  <c r="E691" i="9"/>
  <c r="Q687" i="9" s="1"/>
  <c r="V687" i="9"/>
  <c r="E693" i="9"/>
  <c r="S687" i="9" s="1"/>
  <c r="W687" i="9"/>
  <c r="E631" i="9"/>
  <c r="R627" i="9" s="1"/>
  <c r="V627" i="9"/>
  <c r="E620" i="9"/>
  <c r="Q617" i="9" s="1"/>
  <c r="U617" i="9"/>
  <c r="E621" i="9"/>
  <c r="R617" i="9" s="1"/>
  <c r="V617" i="9"/>
  <c r="E540" i="9"/>
  <c r="Q537" i="9" s="1"/>
  <c r="E543" i="9"/>
  <c r="T537" i="9" s="1"/>
  <c r="P537" i="9"/>
  <c r="W537" i="9"/>
  <c r="E521" i="9"/>
  <c r="R517" i="9" s="1"/>
  <c r="E345" i="9"/>
  <c r="Q342" i="9" s="1"/>
  <c r="E349" i="9"/>
  <c r="U342" i="9" s="1"/>
  <c r="E346" i="9"/>
  <c r="R342" i="9" s="1"/>
  <c r="E350" i="9"/>
  <c r="V342" i="9" s="1"/>
  <c r="U279" i="9"/>
  <c r="P229" i="9"/>
  <c r="V229" i="9"/>
  <c r="E641" i="9"/>
  <c r="R637" i="9" s="1"/>
  <c r="E642" i="9"/>
  <c r="S637" i="9" s="1"/>
  <c r="E643" i="9"/>
  <c r="T637" i="9" s="1"/>
  <c r="V517" i="9"/>
  <c r="P517" i="9"/>
  <c r="V427" i="9"/>
  <c r="E431" i="9"/>
  <c r="R427" i="9" s="1"/>
  <c r="E433" i="9"/>
  <c r="T427" i="9" s="1"/>
  <c r="E849" i="9"/>
  <c r="S843" i="9" s="1"/>
  <c r="E852" i="9"/>
  <c r="V843" i="9" s="1"/>
  <c r="P731" i="9"/>
  <c r="E738" i="9"/>
  <c r="T731" i="9" s="1"/>
  <c r="E741" i="9"/>
  <c r="W731" i="9" s="1"/>
  <c r="E735" i="9"/>
  <c r="Q731" i="9" s="1"/>
  <c r="W637" i="9"/>
  <c r="P607" i="9"/>
  <c r="P457" i="9"/>
  <c r="U457" i="9"/>
  <c r="P871" i="9"/>
  <c r="E876" i="9"/>
  <c r="R871" i="9" s="1"/>
  <c r="P843" i="9"/>
  <c r="E820" i="9"/>
  <c r="R815" i="9" s="1"/>
  <c r="E819" i="9"/>
  <c r="Q815" i="9" s="1"/>
  <c r="E825" i="9"/>
  <c r="W815" i="9" s="1"/>
  <c r="E821" i="9"/>
  <c r="S815" i="9" s="1"/>
  <c r="P759" i="9"/>
  <c r="E768" i="9"/>
  <c r="V759" i="9" s="1"/>
  <c r="E765" i="9"/>
  <c r="S759" i="9" s="1"/>
  <c r="E739" i="9"/>
  <c r="U731" i="9" s="1"/>
  <c r="E640" i="9"/>
  <c r="Q637" i="9" s="1"/>
  <c r="AU507" i="9"/>
  <c r="E461" i="9"/>
  <c r="R457" i="9" s="1"/>
  <c r="E440" i="9"/>
  <c r="Q437" i="9" s="1"/>
  <c r="E443" i="9"/>
  <c r="T437" i="9" s="1"/>
  <c r="E302" i="9"/>
  <c r="Q299" i="9" s="1"/>
  <c r="V299" i="9"/>
  <c r="E151" i="9"/>
  <c r="V143" i="9" s="1"/>
  <c r="E134" i="9"/>
  <c r="R130" i="9" s="1"/>
  <c r="E716" i="9"/>
  <c r="T709" i="9" s="1"/>
  <c r="U557" i="9"/>
  <c r="E422" i="9"/>
  <c r="S417" i="9" s="1"/>
  <c r="E401" i="9"/>
  <c r="U394" i="9" s="1"/>
  <c r="P394" i="9"/>
  <c r="P269" i="9"/>
  <c r="U259" i="9"/>
  <c r="W219" i="9"/>
  <c r="E225" i="9"/>
  <c r="T219" i="9" s="1"/>
  <c r="AU647" i="9"/>
  <c r="V587" i="9"/>
  <c r="E593" i="9"/>
  <c r="T587" i="9" s="1"/>
  <c r="E591" i="9"/>
  <c r="R587" i="9" s="1"/>
  <c r="E471" i="9"/>
  <c r="R467" i="9" s="1"/>
  <c r="V467" i="9"/>
  <c r="E473" i="9"/>
  <c r="T467" i="9" s="1"/>
  <c r="V657" i="9"/>
  <c r="E600" i="9"/>
  <c r="Q597" i="9" s="1"/>
  <c r="E603" i="9"/>
  <c r="T597" i="9" s="1"/>
  <c r="W597" i="9"/>
  <c r="P597" i="9"/>
  <c r="V597" i="9"/>
  <c r="E601" i="9"/>
  <c r="R597" i="9" s="1"/>
  <c r="U597" i="9"/>
  <c r="P447" i="9"/>
  <c r="E453" i="9"/>
  <c r="T447" i="9" s="1"/>
  <c r="E172" i="9"/>
  <c r="Q169" i="9" s="1"/>
  <c r="E174" i="9"/>
  <c r="S169" i="9" s="1"/>
  <c r="W169" i="9"/>
  <c r="P169" i="9"/>
  <c r="U169" i="9"/>
  <c r="E175" i="9"/>
  <c r="T169" i="9" s="1"/>
  <c r="E879" i="9"/>
  <c r="U871" i="9" s="1"/>
  <c r="AU607" i="9"/>
  <c r="E602" i="9"/>
  <c r="S597" i="9" s="1"/>
  <c r="V249" i="9"/>
  <c r="P249" i="9"/>
  <c r="E255" i="9"/>
  <c r="T249" i="9" s="1"/>
  <c r="E253" i="9"/>
  <c r="R249" i="9" s="1"/>
  <c r="E862" i="9"/>
  <c r="R857" i="9" s="1"/>
  <c r="E866" i="9"/>
  <c r="V857" i="9" s="1"/>
  <c r="P745" i="9"/>
  <c r="E752" i="9"/>
  <c r="T745" i="9" s="1"/>
  <c r="E660" i="9"/>
  <c r="Q657" i="9" s="1"/>
  <c r="E662" i="9"/>
  <c r="S657" i="9" s="1"/>
  <c r="U657" i="9"/>
  <c r="W657" i="9"/>
  <c r="P587" i="9"/>
  <c r="P467" i="9"/>
  <c r="E877" i="9"/>
  <c r="S871" i="9" s="1"/>
  <c r="E875" i="9"/>
  <c r="Q871" i="9" s="1"/>
  <c r="E878" i="9"/>
  <c r="T871" i="9" s="1"/>
  <c r="E881" i="9"/>
  <c r="W871" i="9" s="1"/>
  <c r="P857" i="9"/>
  <c r="AU801" i="9"/>
  <c r="E754" i="9"/>
  <c r="V745" i="9" s="1"/>
  <c r="E672" i="9"/>
  <c r="S667" i="9" s="1"/>
  <c r="E670" i="9"/>
  <c r="Q667" i="9" s="1"/>
  <c r="E673" i="9"/>
  <c r="T667" i="9" s="1"/>
  <c r="W667" i="9"/>
  <c r="E663" i="9"/>
  <c r="T657" i="9" s="1"/>
  <c r="P657" i="9"/>
  <c r="E581" i="9"/>
  <c r="R577" i="9" s="1"/>
  <c r="U577" i="9"/>
  <c r="E583" i="9"/>
  <c r="T577" i="9" s="1"/>
  <c r="E582" i="9"/>
  <c r="S577" i="9" s="1"/>
  <c r="V577" i="9"/>
  <c r="P577" i="9"/>
  <c r="W577" i="9"/>
  <c r="P547" i="9"/>
  <c r="E553" i="9"/>
  <c r="T547" i="9" s="1"/>
  <c r="V547" i="9"/>
  <c r="E371" i="9"/>
  <c r="Q368" i="9" s="1"/>
  <c r="E374" i="9"/>
  <c r="T368" i="9" s="1"/>
  <c r="E372" i="9"/>
  <c r="R368" i="9" s="1"/>
  <c r="E377" i="9"/>
  <c r="W368" i="9" s="1"/>
  <c r="P368" i="9"/>
  <c r="E375" i="9"/>
  <c r="U368" i="9" s="1"/>
  <c r="E376" i="9"/>
  <c r="V368" i="9" s="1"/>
  <c r="E389" i="9"/>
  <c r="V381" i="9" s="1"/>
  <c r="E385" i="9"/>
  <c r="R381" i="9" s="1"/>
  <c r="P381" i="9"/>
  <c r="E202" i="9"/>
  <c r="Q199" i="9" s="1"/>
  <c r="E205" i="9"/>
  <c r="T199" i="9" s="1"/>
  <c r="E203" i="9"/>
  <c r="R199" i="9" s="1"/>
  <c r="U199" i="9"/>
  <c r="V199" i="9"/>
  <c r="P189" i="9"/>
  <c r="V189" i="9"/>
  <c r="E705" i="9"/>
  <c r="T698" i="9" s="1"/>
  <c r="U687" i="9"/>
  <c r="V637" i="9"/>
  <c r="P637" i="9"/>
  <c r="P567" i="9"/>
  <c r="W557" i="9"/>
  <c r="E563" i="9"/>
  <c r="T557" i="9" s="1"/>
  <c r="W497" i="9"/>
  <c r="E480" i="9"/>
  <c r="Q477" i="9" s="1"/>
  <c r="E483" i="9"/>
  <c r="T477" i="9" s="1"/>
  <c r="E481" i="9"/>
  <c r="R477" i="9" s="1"/>
  <c r="W477" i="9"/>
  <c r="E462" i="9"/>
  <c r="S457" i="9" s="1"/>
  <c r="V457" i="9"/>
  <c r="E460" i="9"/>
  <c r="Q457" i="9" s="1"/>
  <c r="E463" i="9"/>
  <c r="T457" i="9" s="1"/>
  <c r="E441" i="9"/>
  <c r="R437" i="9" s="1"/>
  <c r="V437" i="9"/>
  <c r="E442" i="9"/>
  <c r="S437" i="9" s="1"/>
  <c r="W437" i="9"/>
  <c r="AU407" i="9"/>
  <c r="W319" i="9"/>
  <c r="E283" i="9"/>
  <c r="R279" i="9" s="1"/>
  <c r="W279" i="9"/>
  <c r="V279" i="9"/>
  <c r="P279" i="9"/>
  <c r="E284" i="9"/>
  <c r="S279" i="9" s="1"/>
  <c r="E204" i="9"/>
  <c r="S199" i="9" s="1"/>
  <c r="E98" i="9"/>
  <c r="U91" i="9" s="1"/>
  <c r="E95" i="9"/>
  <c r="R91" i="9" s="1"/>
  <c r="E82" i="9"/>
  <c r="R78" i="9" s="1"/>
  <c r="P78" i="9"/>
  <c r="E83" i="9"/>
  <c r="S78" i="9" s="1"/>
  <c r="E84" i="9"/>
  <c r="T78" i="9" s="1"/>
  <c r="E511" i="9"/>
  <c r="R507" i="9" s="1"/>
  <c r="P507" i="9"/>
  <c r="E337" i="9"/>
  <c r="V329" i="9" s="1"/>
  <c r="E333" i="9"/>
  <c r="R329" i="9" s="1"/>
  <c r="P329" i="9"/>
  <c r="E335" i="9"/>
  <c r="T329" i="9" s="1"/>
  <c r="E243" i="9"/>
  <c r="R239" i="9" s="1"/>
  <c r="U239" i="9"/>
  <c r="E244" i="9"/>
  <c r="S239" i="9" s="1"/>
  <c r="V239" i="9"/>
  <c r="P239" i="9"/>
  <c r="W239" i="9"/>
  <c r="E184" i="9"/>
  <c r="S179" i="9" s="1"/>
  <c r="W179" i="9"/>
  <c r="E185" i="9"/>
  <c r="T179" i="9" s="1"/>
  <c r="P179" i="9"/>
  <c r="U179" i="9"/>
  <c r="E823" i="9"/>
  <c r="U815" i="9" s="1"/>
  <c r="U637" i="9"/>
  <c r="E501" i="9"/>
  <c r="R497" i="9" s="1"/>
  <c r="V497" i="9"/>
  <c r="E502" i="9"/>
  <c r="S497" i="9" s="1"/>
  <c r="P487" i="9"/>
  <c r="V487" i="9"/>
  <c r="E491" i="9"/>
  <c r="R487" i="9" s="1"/>
  <c r="P407" i="9"/>
  <c r="V407" i="9"/>
  <c r="E322" i="9"/>
  <c r="Q319" i="9" s="1"/>
  <c r="E325" i="9"/>
  <c r="T319" i="9" s="1"/>
  <c r="E323" i="9"/>
  <c r="R319" i="9" s="1"/>
  <c r="U319" i="9"/>
  <c r="V319" i="9"/>
  <c r="E303" i="9"/>
  <c r="R299" i="9" s="1"/>
  <c r="W299" i="9"/>
  <c r="P299" i="9"/>
  <c r="U299" i="9"/>
  <c r="AU269" i="9"/>
  <c r="V209" i="9"/>
  <c r="E213" i="9"/>
  <c r="R209" i="9" s="1"/>
  <c r="P209" i="9"/>
  <c r="E215" i="9"/>
  <c r="T209" i="9" s="1"/>
  <c r="R179" i="9"/>
  <c r="E109" i="9"/>
  <c r="S104" i="9" s="1"/>
  <c r="E107" i="9"/>
  <c r="Q104" i="9" s="1"/>
  <c r="E108" i="9"/>
  <c r="R104" i="9" s="1"/>
  <c r="E113" i="9"/>
  <c r="W104" i="9" s="1"/>
  <c r="E531" i="9"/>
  <c r="R527" i="9" s="1"/>
  <c r="E402" i="9"/>
  <c r="V394" i="9" s="1"/>
  <c r="E273" i="9"/>
  <c r="R269" i="9" s="1"/>
  <c r="E264" i="9"/>
  <c r="S259" i="9" s="1"/>
  <c r="W259" i="9"/>
  <c r="E149" i="9"/>
  <c r="T143" i="9" s="1"/>
  <c r="P143" i="9"/>
  <c r="E148" i="9"/>
  <c r="S143" i="9" s="1"/>
  <c r="E68" i="9"/>
  <c r="Q65" i="9" s="1"/>
  <c r="E71" i="9"/>
  <c r="T65" i="9" s="1"/>
  <c r="E833" i="9"/>
  <c r="Q829" i="9" s="1"/>
  <c r="E835" i="9"/>
  <c r="S829" i="9" s="1"/>
  <c r="E837" i="9"/>
  <c r="U829" i="9" s="1"/>
  <c r="E839" i="9"/>
  <c r="W829" i="9" s="1"/>
  <c r="E834" i="9"/>
  <c r="R829" i="9" s="1"/>
  <c r="E838" i="9"/>
  <c r="V829" i="9" s="1"/>
  <c r="E780" i="9"/>
  <c r="T773" i="9" s="1"/>
  <c r="P773" i="9"/>
  <c r="E727" i="9"/>
  <c r="T720" i="9" s="1"/>
  <c r="P720" i="9"/>
  <c r="E680" i="9"/>
  <c r="Q677" i="9" s="1"/>
  <c r="E682" i="9"/>
  <c r="S677" i="9" s="1"/>
  <c r="U677" i="9"/>
  <c r="W677" i="9"/>
  <c r="E650" i="9"/>
  <c r="Q647" i="9" s="1"/>
  <c r="E652" i="9"/>
  <c r="S647" i="9" s="1"/>
  <c r="U647" i="9"/>
  <c r="E651" i="9"/>
  <c r="R647" i="9" s="1"/>
  <c r="V647" i="9"/>
  <c r="AU617" i="9"/>
  <c r="AU731" i="9"/>
  <c r="Q52" i="9"/>
  <c r="S52" i="9"/>
  <c r="R52" i="9"/>
  <c r="T52" i="9"/>
  <c r="E861" i="9"/>
  <c r="Q857" i="9" s="1"/>
  <c r="E863" i="9"/>
  <c r="S857" i="9" s="1"/>
  <c r="E865" i="9"/>
  <c r="U857" i="9" s="1"/>
  <c r="E867" i="9"/>
  <c r="W857" i="9" s="1"/>
  <c r="E805" i="9"/>
  <c r="Q801" i="9" s="1"/>
  <c r="E807" i="9"/>
  <c r="S801" i="9" s="1"/>
  <c r="E809" i="9"/>
  <c r="U801" i="9" s="1"/>
  <c r="E811" i="9"/>
  <c r="W801" i="9" s="1"/>
  <c r="E782" i="9"/>
  <c r="V773" i="9" s="1"/>
  <c r="E749" i="9"/>
  <c r="Q745" i="9" s="1"/>
  <c r="E751" i="9"/>
  <c r="S745" i="9" s="1"/>
  <c r="E753" i="9"/>
  <c r="U745" i="9" s="1"/>
  <c r="E755" i="9"/>
  <c r="W745" i="9" s="1"/>
  <c r="V720" i="9"/>
  <c r="E702" i="9"/>
  <c r="Q698" i="9" s="1"/>
  <c r="E704" i="9"/>
  <c r="S698" i="9" s="1"/>
  <c r="U698" i="9"/>
  <c r="W698" i="9"/>
  <c r="V677" i="9"/>
  <c r="E681" i="9"/>
  <c r="R677" i="9" s="1"/>
  <c r="E570" i="9"/>
  <c r="Q567" i="9" s="1"/>
  <c r="E572" i="9"/>
  <c r="S567" i="9" s="1"/>
  <c r="U567" i="9"/>
  <c r="W567" i="9"/>
  <c r="V567" i="9"/>
  <c r="E573" i="9"/>
  <c r="T567" i="9" s="1"/>
  <c r="AU537" i="9"/>
  <c r="E312" i="9"/>
  <c r="Q309" i="9" s="1"/>
  <c r="E314" i="9"/>
  <c r="S309" i="9" s="1"/>
  <c r="U309" i="9"/>
  <c r="W309" i="9"/>
  <c r="E315" i="9"/>
  <c r="T309" i="9" s="1"/>
  <c r="E313" i="9"/>
  <c r="R309" i="9" s="1"/>
  <c r="E292" i="9"/>
  <c r="Q289" i="9" s="1"/>
  <c r="E294" i="9"/>
  <c r="S289" i="9" s="1"/>
  <c r="U289" i="9"/>
  <c r="W289" i="9"/>
  <c r="V289" i="9"/>
  <c r="E295" i="9"/>
  <c r="T289" i="9" s="1"/>
  <c r="P289" i="9"/>
  <c r="E293" i="9"/>
  <c r="R289" i="9" s="1"/>
  <c r="E777" i="9"/>
  <c r="Q773" i="9" s="1"/>
  <c r="E779" i="9"/>
  <c r="S773" i="9" s="1"/>
  <c r="E781" i="9"/>
  <c r="U773" i="9" s="1"/>
  <c r="E783" i="9"/>
  <c r="W773" i="9" s="1"/>
  <c r="E724" i="9"/>
  <c r="Q720" i="9" s="1"/>
  <c r="E726" i="9"/>
  <c r="S720" i="9" s="1"/>
  <c r="U720" i="9"/>
  <c r="W720" i="9"/>
  <c r="P677" i="9"/>
  <c r="P647" i="9"/>
  <c r="E653" i="9"/>
  <c r="T647" i="9" s="1"/>
  <c r="E610" i="9"/>
  <c r="Q607" i="9" s="1"/>
  <c r="E612" i="9"/>
  <c r="S607" i="9" s="1"/>
  <c r="U607" i="9"/>
  <c r="W607" i="9"/>
  <c r="V607" i="9"/>
  <c r="E613" i="9"/>
  <c r="T607" i="9" s="1"/>
  <c r="AU577" i="9"/>
  <c r="AU871" i="9"/>
  <c r="AU815" i="9"/>
  <c r="AU709" i="9"/>
  <c r="W647" i="9"/>
  <c r="E530" i="9"/>
  <c r="Q527" i="9" s="1"/>
  <c r="E532" i="9"/>
  <c r="S527" i="9" s="1"/>
  <c r="U527" i="9"/>
  <c r="W527" i="9"/>
  <c r="V527" i="9"/>
  <c r="E533" i="9"/>
  <c r="T527" i="9" s="1"/>
  <c r="AU497" i="9"/>
  <c r="E358" i="9"/>
  <c r="Q355" i="9" s="1"/>
  <c r="E360" i="9"/>
  <c r="S355" i="9" s="1"/>
  <c r="E362" i="9"/>
  <c r="U355" i="9" s="1"/>
  <c r="E364" i="9"/>
  <c r="W355" i="9" s="1"/>
  <c r="E361" i="9"/>
  <c r="T355" i="9" s="1"/>
  <c r="E359" i="9"/>
  <c r="R355" i="9" s="1"/>
  <c r="P355" i="9"/>
  <c r="E232" i="9"/>
  <c r="Q229" i="9" s="1"/>
  <c r="E234" i="9"/>
  <c r="S229" i="9" s="1"/>
  <c r="U229" i="9"/>
  <c r="W229" i="9"/>
  <c r="E235" i="9"/>
  <c r="T229" i="9" s="1"/>
  <c r="E233" i="9"/>
  <c r="R229" i="9" s="1"/>
  <c r="E630" i="9"/>
  <c r="Q627" i="9" s="1"/>
  <c r="E632" i="9"/>
  <c r="S627" i="9" s="1"/>
  <c r="U627" i="9"/>
  <c r="W627" i="9"/>
  <c r="E590" i="9"/>
  <c r="Q587" i="9" s="1"/>
  <c r="E592" i="9"/>
  <c r="S587" i="9" s="1"/>
  <c r="U587" i="9"/>
  <c r="W587" i="9"/>
  <c r="E550" i="9"/>
  <c r="Q547" i="9" s="1"/>
  <c r="E552" i="9"/>
  <c r="S547" i="9" s="1"/>
  <c r="U547" i="9"/>
  <c r="W547" i="9"/>
  <c r="E510" i="9"/>
  <c r="Q507" i="9" s="1"/>
  <c r="E512" i="9"/>
  <c r="S507" i="9" s="1"/>
  <c r="U507" i="9"/>
  <c r="W507" i="9"/>
  <c r="E490" i="9"/>
  <c r="Q487" i="9" s="1"/>
  <c r="E492" i="9"/>
  <c r="S487" i="9" s="1"/>
  <c r="U487" i="9"/>
  <c r="W487" i="9"/>
  <c r="E450" i="9"/>
  <c r="Q447" i="9" s="1"/>
  <c r="E452" i="9"/>
  <c r="S447" i="9" s="1"/>
  <c r="U447" i="9"/>
  <c r="W447" i="9"/>
  <c r="E451" i="9"/>
  <c r="R447" i="9" s="1"/>
  <c r="V447" i="9"/>
  <c r="E123" i="9"/>
  <c r="T117" i="9" s="1"/>
  <c r="E126" i="9"/>
  <c r="W117" i="9" s="1"/>
  <c r="E121" i="9"/>
  <c r="R117" i="9" s="1"/>
  <c r="E124" i="9"/>
  <c r="U117" i="9" s="1"/>
  <c r="E122" i="9"/>
  <c r="S117" i="9" s="1"/>
  <c r="E125" i="9"/>
  <c r="V117" i="9" s="1"/>
  <c r="AU517" i="9"/>
  <c r="E410" i="9"/>
  <c r="Q407" i="9" s="1"/>
  <c r="E412" i="9"/>
  <c r="S407" i="9" s="1"/>
  <c r="U407" i="9"/>
  <c r="W407" i="9"/>
  <c r="E413" i="9"/>
  <c r="T407" i="9" s="1"/>
  <c r="E411" i="9"/>
  <c r="R407" i="9" s="1"/>
  <c r="AU130" i="9"/>
  <c r="AU457" i="9"/>
  <c r="AU368" i="9"/>
  <c r="AU319" i="9"/>
  <c r="AU279" i="9"/>
  <c r="Q189" i="9"/>
  <c r="E194" i="9"/>
  <c r="S189" i="9" s="1"/>
  <c r="U189" i="9"/>
  <c r="W189" i="9"/>
  <c r="E195" i="9"/>
  <c r="T189" i="9" s="1"/>
  <c r="R189" i="9"/>
  <c r="E470" i="9"/>
  <c r="Q467" i="9" s="1"/>
  <c r="E472" i="9"/>
  <c r="S467" i="9" s="1"/>
  <c r="U467" i="9"/>
  <c r="W467" i="9"/>
  <c r="E430" i="9"/>
  <c r="Q427" i="9" s="1"/>
  <c r="E432" i="9"/>
  <c r="S427" i="9" s="1"/>
  <c r="U427" i="9"/>
  <c r="W427" i="9"/>
  <c r="E384" i="9"/>
  <c r="Q381" i="9" s="1"/>
  <c r="E386" i="9"/>
  <c r="S381" i="9" s="1"/>
  <c r="E388" i="9"/>
  <c r="U381" i="9" s="1"/>
  <c r="E390" i="9"/>
  <c r="W381" i="9" s="1"/>
  <c r="E332" i="9"/>
  <c r="Q329" i="9" s="1"/>
  <c r="E334" i="9"/>
  <c r="S329" i="9" s="1"/>
  <c r="E336" i="9"/>
  <c r="U329" i="9" s="1"/>
  <c r="E338" i="9"/>
  <c r="W329" i="9" s="1"/>
  <c r="AU117" i="9"/>
  <c r="E252" i="9"/>
  <c r="Q249" i="9" s="1"/>
  <c r="E254" i="9"/>
  <c r="S249" i="9" s="1"/>
  <c r="U249" i="9"/>
  <c r="W249" i="9"/>
  <c r="AU199" i="9"/>
  <c r="E135" i="9"/>
  <c r="S130" i="9" s="1"/>
  <c r="E138" i="9"/>
  <c r="V130" i="9" s="1"/>
  <c r="E133" i="9"/>
  <c r="Q130" i="9" s="1"/>
  <c r="E136" i="9"/>
  <c r="T130" i="9" s="1"/>
  <c r="E272" i="9"/>
  <c r="Q269" i="9" s="1"/>
  <c r="E274" i="9"/>
  <c r="S269" i="9" s="1"/>
  <c r="U269" i="9"/>
  <c r="W269" i="9"/>
  <c r="E212" i="9"/>
  <c r="Q209" i="9" s="1"/>
  <c r="E214" i="9"/>
  <c r="S209" i="9" s="1"/>
  <c r="U209" i="9"/>
  <c r="W209" i="9"/>
  <c r="AU156" i="9"/>
  <c r="E159" i="9"/>
  <c r="Q156" i="9" s="1"/>
  <c r="E162" i="9"/>
  <c r="T156" i="9" s="1"/>
  <c r="E160" i="9"/>
  <c r="R156" i="9" s="1"/>
  <c r="E165" i="9"/>
  <c r="W156" i="9" s="1"/>
  <c r="E94" i="9"/>
  <c r="Q91" i="9" s="1"/>
  <c r="E99" i="9"/>
  <c r="V91" i="9" s="1"/>
  <c r="E97" i="9"/>
  <c r="T91" i="9" s="1"/>
  <c r="E100" i="9"/>
  <c r="W91" i="9" s="1"/>
  <c r="V169" i="9"/>
  <c r="E112" i="9"/>
  <c r="V104" i="9" s="1"/>
  <c r="AU104" i="9"/>
  <c r="AU745" i="9" l="1"/>
  <c r="AU342" i="9"/>
  <c r="AU447" i="9"/>
  <c r="AU219" i="9"/>
  <c r="AU437" i="9"/>
  <c r="AU417" i="9"/>
  <c r="AU843" i="9"/>
  <c r="AU829" i="9"/>
  <c r="AU773" i="9"/>
  <c r="AU698" i="9"/>
  <c r="AU667" i="9"/>
  <c r="AU627" i="9"/>
  <c r="AU597" i="9"/>
  <c r="AU587" i="9"/>
  <c r="AU527" i="9"/>
  <c r="AU289" i="9"/>
  <c r="AU637" i="9"/>
  <c r="AU787" i="9"/>
  <c r="AU355" i="9"/>
  <c r="AU720" i="9"/>
  <c r="AU249" i="9"/>
  <c r="AU394" i="9"/>
  <c r="AU229" i="9"/>
  <c r="AK24" i="9"/>
  <c r="AO15" i="9"/>
  <c r="AK28" i="9" s="1"/>
  <c r="AB28" i="9" s="1"/>
  <c r="AA28" i="9" s="1"/>
  <c r="AU759" i="9"/>
  <c r="AU179" i="9"/>
  <c r="AU309" i="9"/>
  <c r="AU239" i="9"/>
  <c r="AU567" i="9"/>
  <c r="AU547" i="9"/>
  <c r="AU65" i="9"/>
  <c r="AU687" i="9"/>
  <c r="AU143" i="9"/>
  <c r="AU467" i="9"/>
  <c r="AS15" i="9"/>
  <c r="AQ15" i="9"/>
  <c r="AK30" i="9" s="1"/>
  <c r="AB30" i="9" s="1"/>
  <c r="AA30" i="9" s="1"/>
  <c r="AU477" i="9"/>
  <c r="AU427" i="9"/>
  <c r="AU259" i="9"/>
  <c r="AM15" i="9"/>
  <c r="AK26" i="9" s="1"/>
  <c r="AB26" i="9" s="1"/>
  <c r="AA26" i="9" s="1"/>
  <c r="AT487" i="9"/>
  <c r="AU487" i="9"/>
  <c r="AP15" i="9"/>
  <c r="AK29" i="9" s="1"/>
  <c r="AB29" i="9" s="1"/>
  <c r="AA29" i="9" s="1"/>
  <c r="AT209" i="9"/>
  <c r="AU209" i="9"/>
  <c r="AN15" i="9"/>
  <c r="AK27" i="9" s="1"/>
  <c r="AB27" i="9" s="1"/>
  <c r="AA27" i="9" s="1"/>
  <c r="AT169" i="9"/>
  <c r="AU169" i="9"/>
  <c r="AU557" i="9"/>
  <c r="AU299" i="9"/>
  <c r="AU329" i="9"/>
  <c r="AU381" i="9"/>
  <c r="AR15" i="9"/>
  <c r="Y26" i="9" l="1"/>
  <c r="AE10" i="9" s="1"/>
  <c r="AT15" i="9"/>
  <c r="AA39" i="22" l="1"/>
  <c r="P24" i="2"/>
  <c r="C24" i="2"/>
  <c r="P26" i="2"/>
  <c r="P25" i="2"/>
  <c r="R14" i="2"/>
  <c r="O14" i="2" s="1"/>
  <c r="P20" i="2" s="1"/>
  <c r="T5" i="2"/>
  <c r="T6" i="2"/>
  <c r="T8" i="2"/>
  <c r="T10" i="2" l="1"/>
  <c r="AA38" i="22" l="1"/>
  <c r="E14" i="2"/>
  <c r="W15" i="24" l="1"/>
  <c r="U8" i="32"/>
  <c r="H8" i="32"/>
  <c r="U6" i="32"/>
  <c r="H6" i="32"/>
  <c r="U5" i="32"/>
  <c r="H5" i="32"/>
  <c r="Q22" i="27" l="1"/>
  <c r="Q21" i="27"/>
  <c r="Q20" i="27"/>
  <c r="C20" i="27"/>
  <c r="E15" i="27" l="1"/>
  <c r="I10" i="27" s="1"/>
  <c r="S15" i="27"/>
  <c r="W10" i="27" s="1"/>
  <c r="AC20" i="27"/>
  <c r="R29" i="27" l="1"/>
  <c r="AA28" i="22" s="1"/>
  <c r="D29" i="27"/>
  <c r="Y28" i="22" l="1"/>
  <c r="AC28" i="22" s="1"/>
  <c r="K28" i="22"/>
  <c r="W28" i="24" s="1"/>
  <c r="O124" i="3"/>
  <c r="O123" i="3"/>
  <c r="O122" i="3"/>
  <c r="O121" i="3"/>
  <c r="O119" i="3"/>
  <c r="O117" i="3"/>
  <c r="O116" i="3"/>
  <c r="O115" i="3"/>
  <c r="O114" i="3"/>
  <c r="O112" i="3"/>
  <c r="O111" i="3"/>
  <c r="O110" i="3"/>
  <c r="O108" i="3"/>
  <c r="O107" i="3"/>
  <c r="O106" i="3"/>
  <c r="O105" i="3"/>
  <c r="O104" i="3"/>
  <c r="O103" i="3"/>
  <c r="O102" i="3"/>
  <c r="O101" i="3"/>
  <c r="O100" i="3"/>
  <c r="O98" i="3"/>
  <c r="O97" i="3"/>
  <c r="O95" i="3"/>
  <c r="O94" i="3"/>
  <c r="O93" i="3"/>
  <c r="O91" i="3"/>
  <c r="O90" i="3"/>
  <c r="O89" i="3"/>
  <c r="O88" i="3"/>
  <c r="O87" i="3"/>
  <c r="O85" i="3"/>
  <c r="O84" i="3"/>
  <c r="O82" i="3"/>
  <c r="O80" i="3"/>
  <c r="O79" i="3"/>
  <c r="O78" i="3"/>
  <c r="O76" i="3"/>
  <c r="O75" i="3"/>
  <c r="O74" i="3"/>
  <c r="O73" i="3"/>
  <c r="O71" i="3"/>
  <c r="O70" i="3"/>
  <c r="O69" i="3"/>
  <c r="O67" i="3"/>
  <c r="O66" i="3"/>
  <c r="O65" i="3"/>
  <c r="O63" i="3"/>
  <c r="O62" i="3"/>
  <c r="O61" i="3"/>
  <c r="O60" i="3"/>
  <c r="O59" i="3"/>
  <c r="O57" i="3"/>
  <c r="O56" i="3"/>
  <c r="O55" i="3"/>
  <c r="O54" i="3"/>
  <c r="O53" i="3"/>
  <c r="O52" i="3"/>
  <c r="O51" i="3"/>
  <c r="O49" i="3"/>
  <c r="O47" i="3"/>
  <c r="O46" i="3"/>
  <c r="O45" i="3"/>
  <c r="O44" i="3"/>
  <c r="O43" i="3"/>
  <c r="O42" i="3"/>
  <c r="O41" i="3"/>
  <c r="O40" i="3"/>
  <c r="O39" i="3"/>
  <c r="O38" i="3"/>
  <c r="O37" i="3"/>
  <c r="O36" i="3"/>
  <c r="O34" i="3"/>
  <c r="O33" i="3"/>
  <c r="O32" i="3"/>
  <c r="O31" i="3"/>
  <c r="O30" i="3"/>
  <c r="O29" i="3"/>
  <c r="O28" i="3"/>
  <c r="O26" i="3"/>
  <c r="O25" i="3"/>
  <c r="O24" i="3"/>
  <c r="O23" i="3"/>
  <c r="O22" i="3"/>
  <c r="I42" i="22" l="1"/>
  <c r="I53" i="22"/>
  <c r="I26" i="22"/>
  <c r="W8" i="23"/>
  <c r="W6" i="23"/>
  <c r="W5" i="23"/>
  <c r="I67" i="22" l="1"/>
  <c r="C140" i="23"/>
  <c r="M58" i="22" s="1"/>
  <c r="C117" i="23"/>
  <c r="C83" i="23"/>
  <c r="C85" i="23"/>
  <c r="C74" i="23"/>
  <c r="C72" i="23"/>
  <c r="C77" i="23"/>
  <c r="C69" i="23"/>
  <c r="C66" i="23"/>
  <c r="C61" i="23"/>
  <c r="C59" i="23"/>
  <c r="U18" i="17"/>
  <c r="W5" i="27"/>
  <c r="W8" i="27"/>
  <c r="W6" i="27"/>
  <c r="I8" i="27"/>
  <c r="I6" i="27"/>
  <c r="I5" i="27"/>
  <c r="Z20" i="2"/>
  <c r="B14" i="2"/>
  <c r="C20" i="2" s="1"/>
  <c r="C115" i="23"/>
  <c r="C126" i="23"/>
  <c r="C125" i="23" s="1"/>
  <c r="C123" i="23"/>
  <c r="C122" i="23" s="1"/>
  <c r="C32" i="23"/>
  <c r="C31" i="23" s="1"/>
  <c r="C29" i="23"/>
  <c r="C26" i="23" s="1"/>
  <c r="M28" i="22" s="1"/>
  <c r="C19" i="23"/>
  <c r="C18" i="23" s="1"/>
  <c r="C129" i="23"/>
  <c r="C105" i="23"/>
  <c r="C88" i="23"/>
  <c r="C107" i="23"/>
  <c r="C90" i="23"/>
  <c r="T88" i="24"/>
  <c r="F88" i="24"/>
  <c r="S27" i="8"/>
  <c r="Q27" i="8"/>
  <c r="S26" i="8"/>
  <c r="Q26" i="8"/>
  <c r="S25" i="8"/>
  <c r="Q25" i="8"/>
  <c r="S16" i="8" s="1"/>
  <c r="S24" i="8"/>
  <c r="Q24" i="8"/>
  <c r="S23" i="8"/>
  <c r="Q23" i="8"/>
  <c r="S22" i="8"/>
  <c r="Q22" i="8"/>
  <c r="S21" i="8"/>
  <c r="Q21" i="8"/>
  <c r="Z23" i="2"/>
  <c r="Z25" i="2"/>
  <c r="Z26" i="2"/>
  <c r="C27" i="8"/>
  <c r="C26" i="8"/>
  <c r="C25" i="8"/>
  <c r="C25" i="2"/>
  <c r="AC22" i="27"/>
  <c r="AC21" i="27"/>
  <c r="T21" i="6"/>
  <c r="U18" i="6" s="1"/>
  <c r="F21" i="6"/>
  <c r="S8" i="24"/>
  <c r="S6" i="24"/>
  <c r="S5" i="24"/>
  <c r="T92" i="24"/>
  <c r="T84" i="24"/>
  <c r="T80" i="24"/>
  <c r="T76" i="24"/>
  <c r="T72" i="24"/>
  <c r="T68" i="24"/>
  <c r="T64" i="24"/>
  <c r="T59" i="24"/>
  <c r="T55" i="24"/>
  <c r="T51" i="24"/>
  <c r="T43" i="24"/>
  <c r="T39" i="24"/>
  <c r="T35" i="24"/>
  <c r="T31" i="24"/>
  <c r="T26" i="24"/>
  <c r="T22" i="24"/>
  <c r="T18" i="24"/>
  <c r="F92" i="24"/>
  <c r="F84" i="24"/>
  <c r="F80" i="24"/>
  <c r="F76" i="24"/>
  <c r="F72" i="24"/>
  <c r="F68" i="24"/>
  <c r="F64" i="24"/>
  <c r="F59" i="24"/>
  <c r="F55" i="24"/>
  <c r="F51" i="24"/>
  <c r="F43" i="24"/>
  <c r="F39" i="24"/>
  <c r="F35" i="24"/>
  <c r="F31" i="24"/>
  <c r="F26" i="24"/>
  <c r="F22" i="24"/>
  <c r="F18" i="24"/>
  <c r="E8" i="24"/>
  <c r="E6" i="24"/>
  <c r="E5" i="24"/>
  <c r="G6" i="3"/>
  <c r="H8" i="13"/>
  <c r="H6" i="13"/>
  <c r="H5" i="13"/>
  <c r="I8" i="12"/>
  <c r="I6" i="12"/>
  <c r="I5" i="12"/>
  <c r="I8" i="8"/>
  <c r="I6" i="8"/>
  <c r="I5" i="8"/>
  <c r="H8" i="20"/>
  <c r="H6" i="20"/>
  <c r="H5" i="20"/>
  <c r="G8" i="17"/>
  <c r="G6" i="17"/>
  <c r="G5" i="17"/>
  <c r="H8" i="16"/>
  <c r="H6" i="16"/>
  <c r="H5" i="16"/>
  <c r="I8" i="11"/>
  <c r="I6" i="11"/>
  <c r="I5" i="11"/>
  <c r="H8" i="9"/>
  <c r="H6" i="9"/>
  <c r="H5" i="9"/>
  <c r="H8" i="6"/>
  <c r="H6" i="6"/>
  <c r="H5" i="6"/>
  <c r="H8" i="5"/>
  <c r="H6" i="5"/>
  <c r="H5" i="5"/>
  <c r="G8" i="3"/>
  <c r="G5" i="3"/>
  <c r="G8" i="23"/>
  <c r="G6" i="23"/>
  <c r="G5" i="23"/>
  <c r="C16" i="23"/>
  <c r="C15" i="23" s="1"/>
  <c r="M22" i="22" s="1"/>
  <c r="U8" i="20"/>
  <c r="U6" i="20"/>
  <c r="U5" i="20"/>
  <c r="T8" i="17"/>
  <c r="T6" i="17"/>
  <c r="T5" i="17"/>
  <c r="U8" i="16"/>
  <c r="U6" i="16"/>
  <c r="U5" i="16"/>
  <c r="U8" i="13"/>
  <c r="U6" i="13"/>
  <c r="U5" i="13"/>
  <c r="W8" i="12"/>
  <c r="W6" i="12"/>
  <c r="W5" i="12"/>
  <c r="W8" i="11"/>
  <c r="W6" i="11"/>
  <c r="W5" i="11"/>
  <c r="W8" i="8"/>
  <c r="W6" i="8"/>
  <c r="W5" i="8"/>
  <c r="V8" i="6"/>
  <c r="V6" i="6"/>
  <c r="V5" i="6"/>
  <c r="U8" i="5"/>
  <c r="U6" i="5"/>
  <c r="U5" i="5"/>
  <c r="S8" i="3"/>
  <c r="S6" i="3"/>
  <c r="S5" i="3"/>
  <c r="Q20" i="20"/>
  <c r="O20" i="20"/>
  <c r="B20" i="20"/>
  <c r="D20" i="20"/>
  <c r="Q22" i="13"/>
  <c r="O22" i="13"/>
  <c r="Q21" i="13"/>
  <c r="O21" i="13"/>
  <c r="Q20" i="13"/>
  <c r="O20" i="13"/>
  <c r="B22" i="13"/>
  <c r="B21" i="13"/>
  <c r="B20" i="13"/>
  <c r="D22" i="13"/>
  <c r="D21" i="13"/>
  <c r="D20" i="13"/>
  <c r="E21" i="12"/>
  <c r="E20" i="12"/>
  <c r="C21" i="8"/>
  <c r="W25" i="5"/>
  <c r="X22" i="5" s="1"/>
  <c r="U25" i="5"/>
  <c r="Y24" i="5"/>
  <c r="Y23" i="5"/>
  <c r="Y22" i="5"/>
  <c r="Y21" i="5"/>
  <c r="Y20" i="5"/>
  <c r="Y19" i="5"/>
  <c r="C26" i="2"/>
  <c r="G8" i="2"/>
  <c r="G6" i="2"/>
  <c r="G5" i="2"/>
  <c r="J31" i="16"/>
  <c r="K30" i="16"/>
  <c r="K29" i="16"/>
  <c r="K28" i="16"/>
  <c r="K27" i="16"/>
  <c r="K26" i="16"/>
  <c r="K25" i="16"/>
  <c r="K24" i="16"/>
  <c r="K23" i="16"/>
  <c r="K22" i="16"/>
  <c r="K21" i="16"/>
  <c r="O38" i="9"/>
  <c r="G38" i="9"/>
  <c r="C24" i="8"/>
  <c r="C23" i="8"/>
  <c r="C22" i="8"/>
  <c r="J25" i="5"/>
  <c r="H25" i="5"/>
  <c r="L24" i="5"/>
  <c r="L23" i="5"/>
  <c r="L22" i="5"/>
  <c r="L21" i="5"/>
  <c r="L20" i="5"/>
  <c r="L19" i="5"/>
  <c r="P21" i="8" l="1"/>
  <c r="G19" i="6"/>
  <c r="E27" i="6" s="1"/>
  <c r="D27" i="6" s="1"/>
  <c r="G18" i="6"/>
  <c r="O23" i="13"/>
  <c r="U10" i="13" s="1"/>
  <c r="C104" i="23"/>
  <c r="R24" i="17"/>
  <c r="R23" i="17"/>
  <c r="R25" i="17"/>
  <c r="E24" i="17"/>
  <c r="D24" i="17" s="1"/>
  <c r="E23" i="17"/>
  <c r="D23" i="17" s="1"/>
  <c r="E25" i="17"/>
  <c r="D25" i="17" s="1"/>
  <c r="I10" i="12"/>
  <c r="U21" i="6"/>
  <c r="U19" i="6"/>
  <c r="R36" i="16"/>
  <c r="Q36" i="16" s="1"/>
  <c r="C128" i="23"/>
  <c r="C114" i="23"/>
  <c r="K31" i="16"/>
  <c r="E36" i="16" s="1"/>
  <c r="D36" i="16" s="1"/>
  <c r="C71" i="23"/>
  <c r="C82" i="23"/>
  <c r="C58" i="23"/>
  <c r="C87" i="23"/>
  <c r="B23" i="13"/>
  <c r="D16" i="13" s="1"/>
  <c r="Q16" i="20"/>
  <c r="D16" i="20"/>
  <c r="E46" i="9"/>
  <c r="U38" i="9" s="1"/>
  <c r="E48" i="9"/>
  <c r="W38" i="9" s="1"/>
  <c r="E47" i="9"/>
  <c r="V38" i="9" s="1"/>
  <c r="V15" i="9" s="1"/>
  <c r="AU38" i="9"/>
  <c r="E45" i="9"/>
  <c r="T38" i="9" s="1"/>
  <c r="O15" i="9"/>
  <c r="N24" i="9" s="1"/>
  <c r="P38" i="9"/>
  <c r="E44" i="9"/>
  <c r="S38" i="9" s="1"/>
  <c r="E42" i="9"/>
  <c r="Q38" i="9" s="1"/>
  <c r="E43" i="9"/>
  <c r="R38" i="9" s="1"/>
  <c r="G10" i="2"/>
  <c r="C28" i="8"/>
  <c r="B21" i="8"/>
  <c r="Q28" i="8"/>
  <c r="G21" i="6"/>
  <c r="K21" i="5"/>
  <c r="X23" i="5"/>
  <c r="V22" i="5"/>
  <c r="X19" i="5"/>
  <c r="V23" i="5"/>
  <c r="V24" i="5"/>
  <c r="V20" i="5"/>
  <c r="K24" i="5"/>
  <c r="X20" i="5"/>
  <c r="X21" i="5"/>
  <c r="V21" i="5"/>
  <c r="X24" i="5"/>
  <c r="I24" i="5"/>
  <c r="V19" i="5"/>
  <c r="K20" i="5"/>
  <c r="K19" i="5"/>
  <c r="K23" i="5"/>
  <c r="I19" i="5"/>
  <c r="K22" i="5"/>
  <c r="Y25" i="5"/>
  <c r="Z21" i="5" s="1"/>
  <c r="I22" i="5"/>
  <c r="I21" i="5"/>
  <c r="E31" i="5" s="1"/>
  <c r="I20" i="5"/>
  <c r="I23" i="5"/>
  <c r="L25" i="5"/>
  <c r="M23" i="5" s="1"/>
  <c r="E26" i="6" l="1"/>
  <c r="D26" i="6" s="1"/>
  <c r="E28" i="6"/>
  <c r="D28" i="6" s="1"/>
  <c r="AA46" i="22"/>
  <c r="Q16" i="13"/>
  <c r="Q25" i="17"/>
  <c r="C20" i="29"/>
  <c r="Q23" i="17"/>
  <c r="C18" i="29"/>
  <c r="Q24" i="17"/>
  <c r="C19" i="29"/>
  <c r="B25" i="29"/>
  <c r="B24" i="29"/>
  <c r="H10" i="13"/>
  <c r="W10" i="8"/>
  <c r="AA33" i="22" s="1"/>
  <c r="Y44" i="22"/>
  <c r="AC44" i="22" s="1"/>
  <c r="K44" i="22"/>
  <c r="W61" i="24" s="1"/>
  <c r="Y39" i="2"/>
  <c r="K38" i="22"/>
  <c r="R38" i="16"/>
  <c r="Q38" i="16" s="1"/>
  <c r="R37" i="16"/>
  <c r="Q37" i="16" s="1"/>
  <c r="R35" i="16"/>
  <c r="Q35" i="16" s="1"/>
  <c r="R39" i="16"/>
  <c r="Q39" i="16" s="1"/>
  <c r="E38" i="16"/>
  <c r="D38" i="16" s="1"/>
  <c r="E35" i="16"/>
  <c r="D35" i="16" s="1"/>
  <c r="E39" i="16"/>
  <c r="D39" i="16" s="1"/>
  <c r="E37" i="16"/>
  <c r="D37" i="16" s="1"/>
  <c r="E34" i="5"/>
  <c r="D34" i="5" s="1"/>
  <c r="E35" i="5"/>
  <c r="D35" i="5" s="1"/>
  <c r="S28" i="6"/>
  <c r="R28" i="6" s="1"/>
  <c r="S26" i="6"/>
  <c r="R26" i="6" s="1"/>
  <c r="S27" i="6"/>
  <c r="R27" i="6" s="1"/>
  <c r="U10" i="20"/>
  <c r="Y38" i="22"/>
  <c r="AC38" i="22" s="1"/>
  <c r="H10" i="20"/>
  <c r="T15" i="9"/>
  <c r="N30" i="9" s="1"/>
  <c r="E30" i="9" s="1"/>
  <c r="D30" i="9" s="1"/>
  <c r="W15" i="9"/>
  <c r="R15" i="9"/>
  <c r="N28" i="9" s="1"/>
  <c r="E28" i="9" s="1"/>
  <c r="D28" i="9" s="1"/>
  <c r="U15" i="9"/>
  <c r="P15" i="9"/>
  <c r="N26" i="9" s="1"/>
  <c r="E26" i="9" s="1"/>
  <c r="D26" i="9" s="1"/>
  <c r="Q15" i="9"/>
  <c r="N27" i="9" s="1"/>
  <c r="E27" i="9" s="1"/>
  <c r="D27" i="9" s="1"/>
  <c r="S15" i="9"/>
  <c r="N29" i="9" s="1"/>
  <c r="E29" i="9" s="1"/>
  <c r="D29" i="9" s="1"/>
  <c r="AU15" i="9"/>
  <c r="R31" i="5"/>
  <c r="R34" i="5"/>
  <c r="Q34" i="5" s="1"/>
  <c r="R35" i="5"/>
  <c r="Q35" i="5" s="1"/>
  <c r="V25" i="5"/>
  <c r="X25" i="5"/>
  <c r="Z23" i="5"/>
  <c r="R30" i="5"/>
  <c r="Z19" i="5"/>
  <c r="Z24" i="5"/>
  <c r="Z22" i="5"/>
  <c r="Z20" i="5"/>
  <c r="M19" i="5"/>
  <c r="D16" i="5"/>
  <c r="K25" i="5"/>
  <c r="I25" i="5"/>
  <c r="Q16" i="5"/>
  <c r="M20" i="5"/>
  <c r="M22" i="5"/>
  <c r="M21" i="5"/>
  <c r="D31" i="5"/>
  <c r="E30" i="5"/>
  <c r="D30" i="5" s="1"/>
  <c r="M24" i="5"/>
  <c r="G10" i="17"/>
  <c r="B26" i="6" l="1"/>
  <c r="H10" i="6" s="1"/>
  <c r="H10" i="16"/>
  <c r="U10" i="16"/>
  <c r="AC33" i="22"/>
  <c r="AA31" i="22"/>
  <c r="AA42" i="22"/>
  <c r="B30" i="5"/>
  <c r="K46" i="22"/>
  <c r="M46" i="22" s="1"/>
  <c r="Y46" i="22"/>
  <c r="AC46" i="22" s="1"/>
  <c r="Z69" i="24"/>
  <c r="M44" i="22"/>
  <c r="AC45" i="22"/>
  <c r="AA57" i="22"/>
  <c r="Y57" i="22"/>
  <c r="K57" i="22"/>
  <c r="P26" i="6"/>
  <c r="V10" i="6" s="1"/>
  <c r="Y29" i="22"/>
  <c r="K29" i="22"/>
  <c r="Y55" i="22"/>
  <c r="K55" i="22"/>
  <c r="W81" i="24" s="1"/>
  <c r="O34" i="5"/>
  <c r="B34" i="5"/>
  <c r="W65" i="24"/>
  <c r="M45" i="22"/>
  <c r="W44" i="24"/>
  <c r="W52" i="24"/>
  <c r="M38" i="22"/>
  <c r="B26" i="9"/>
  <c r="H10" i="9" s="1"/>
  <c r="Q31" i="5"/>
  <c r="Z25" i="5"/>
  <c r="Q30" i="5"/>
  <c r="M25" i="5"/>
  <c r="T10" i="17"/>
  <c r="AA55" i="22" s="1"/>
  <c r="W69" i="24" l="1"/>
  <c r="Y42" i="22"/>
  <c r="K42" i="22"/>
  <c r="AC57" i="22"/>
  <c r="AC55" i="22"/>
  <c r="AA51" i="22"/>
  <c r="Y51" i="22"/>
  <c r="K51" i="22"/>
  <c r="W77" i="24" s="1"/>
  <c r="Y39" i="22"/>
  <c r="AC39" i="22" s="1"/>
  <c r="K39" i="22"/>
  <c r="AA29" i="22"/>
  <c r="AA26" i="22" s="1"/>
  <c r="AC56" i="22"/>
  <c r="O30" i="5"/>
  <c r="U10" i="5" s="1"/>
  <c r="H10" i="5"/>
  <c r="W89" i="24"/>
  <c r="M57" i="22"/>
  <c r="M56" i="22"/>
  <c r="W85" i="24"/>
  <c r="W32" i="24"/>
  <c r="M29" i="22"/>
  <c r="K26" i="22"/>
  <c r="Y26" i="22"/>
  <c r="M55" i="22"/>
  <c r="K53" i="22"/>
  <c r="Y53" i="22"/>
  <c r="Z15" i="24"/>
  <c r="AC51" i="22" l="1"/>
  <c r="Y31" i="22"/>
  <c r="K31" i="22"/>
  <c r="AC29" i="22"/>
  <c r="AA48" i="22"/>
  <c r="Z77" i="24"/>
  <c r="M51" i="22"/>
  <c r="AA23" i="22"/>
  <c r="AA20" i="22" s="1"/>
  <c r="K23" i="22"/>
  <c r="M23" i="22" s="1"/>
  <c r="Y23" i="22"/>
  <c r="AA53" i="22"/>
  <c r="W56" i="24"/>
  <c r="M39" i="22"/>
  <c r="AC23" i="22" l="1"/>
  <c r="Y48" i="22"/>
  <c r="AC50" i="22"/>
  <c r="K48" i="22"/>
  <c r="M50" i="22"/>
  <c r="W19" i="24"/>
  <c r="Z19" i="24"/>
  <c r="K20" i="22"/>
  <c r="Y20" i="22"/>
  <c r="AA67" i="22"/>
  <c r="Y67" i="22" l="1"/>
  <c r="AC67" i="22" s="1"/>
  <c r="K67" i="22"/>
</calcChain>
</file>

<file path=xl/comments1.xml><?xml version="1.0" encoding="utf-8"?>
<comments xmlns="http://schemas.openxmlformats.org/spreadsheetml/2006/main">
  <authors>
    <author>Author</author>
  </authors>
  <commentList>
    <comment ref="D5" authorId="0" shapeId="0">
      <text>
        <r>
          <rPr>
            <sz val="8"/>
            <color indexed="81"/>
            <rFont val="Tahoma"/>
            <family val="2"/>
          </rPr>
          <t xml:space="preserve">Enter the 5-digit project identification number assigned at the PPA
</t>
        </r>
      </text>
    </comment>
    <comment ref="M18" authorId="0" shapeId="0">
      <text>
        <r>
          <rPr>
            <sz val="8"/>
            <color indexed="81"/>
            <rFont val="Tahoma"/>
            <family val="2"/>
          </rPr>
          <t xml:space="preserve">N/A: Indicates no self-score and no scoring checklist selection
Deficient: Indicates self-score and no scoring checklist selection
Complete: Indicates self-score and scoring checklist selection
</t>
        </r>
      </text>
    </comment>
  </commentList>
</comments>
</file>

<file path=xl/comments2.xml><?xml version="1.0" encoding="utf-8"?>
<comments xmlns="http://schemas.openxmlformats.org/spreadsheetml/2006/main">
  <authors>
    <author>Author</author>
  </authors>
  <commentList>
    <comment ref="M24" authorId="0" shapeId="0">
      <text>
        <r>
          <rPr>
            <sz val="8"/>
            <color indexed="81"/>
            <rFont val="Tahoma"/>
            <family val="2"/>
          </rPr>
          <t xml:space="preserve">The set-aside for each site identified on the Address Exhibit tab of the Common Application must be indicated below.  
</t>
        </r>
      </text>
    </comment>
    <comment ref="AJ24" authorId="0" shapeId="0">
      <text>
        <r>
          <rPr>
            <sz val="8"/>
            <color indexed="81"/>
            <rFont val="Tahoma"/>
            <family val="2"/>
          </rPr>
          <t xml:space="preserve">The set-aside for each site identified on the Address Exhibit tab of the Common Application must be indicated below.  
</t>
        </r>
      </text>
    </comment>
  </commentList>
</comments>
</file>

<file path=xl/comments3.xml><?xml version="1.0" encoding="utf-8"?>
<comments xmlns="http://schemas.openxmlformats.org/spreadsheetml/2006/main">
  <authors>
    <author>Author</author>
  </authors>
  <commentList>
    <comment ref="K32" authorId="0" shapeId="0">
      <text>
        <r>
          <rPr>
            <sz val="8"/>
            <color indexed="81"/>
            <rFont val="Tahoma"/>
            <family val="2"/>
          </rPr>
          <t xml:space="preserve">In years.  For 19 months enter 1.58 (19/12)
</t>
        </r>
      </text>
    </comment>
    <comment ref="AH32" authorId="0" shapeId="0">
      <text>
        <r>
          <rPr>
            <sz val="8"/>
            <color indexed="81"/>
            <rFont val="Tahoma"/>
            <family val="2"/>
          </rPr>
          <t xml:space="preserve">In years.  For 19 months enter 1.58 (19/12)
</t>
        </r>
      </text>
    </comment>
  </commentList>
</comments>
</file>

<file path=xl/sharedStrings.xml><?xml version="1.0" encoding="utf-8"?>
<sst xmlns="http://schemas.openxmlformats.org/spreadsheetml/2006/main" count="3060" uniqueCount="563">
  <si>
    <t>PID:</t>
  </si>
  <si>
    <t>Project Name:</t>
  </si>
  <si>
    <t>Application Due Date:</t>
  </si>
  <si>
    <t>Applications must be clear, unambiguous, and complete.  Information contained elsewhere within the Application or available to the Authority that contradicts or negates information contained within this certification may preclude a Project from scoring points or cause the Application to fail.</t>
  </si>
  <si>
    <t>X</t>
  </si>
  <si>
    <t>Total Units</t>
  </si>
  <si>
    <t>Section 1: Exterior Features</t>
  </si>
  <si>
    <t>No-step entry (1/2” or less threshold)</t>
  </si>
  <si>
    <t>Accessible landscaping of at least one side yard and rear yard</t>
  </si>
  <si>
    <t>Accessible route from garage/parking to home’s primary entry</t>
  </si>
  <si>
    <t>Nonslip surfaces on walk and driveways with ice and snow melt systems.</t>
  </si>
  <si>
    <t>Section 2: Exterior Doors, Openings, and Entry Features</t>
  </si>
  <si>
    <t>Minimum 32” clear primary entry doorway</t>
  </si>
  <si>
    <t>Primary entry accessible internal/external maneuvering clearances, hardware, thresholds, and strike edge clearances</t>
  </si>
  <si>
    <t>Minimum 32” clear secondary entry doorway</t>
  </si>
  <si>
    <t>Secondary entry accessible internal/external maneuvering clearances, hardware, thresholds, and strike edge clearances</t>
  </si>
  <si>
    <t>Primary entry accessible/dual peephole and back lit doorbell</t>
  </si>
  <si>
    <t>Accessible sliding glass door and threshold height</t>
  </si>
  <si>
    <t>Weather-sheltered entry area</t>
  </si>
  <si>
    <t>Section 3: General Interior Features</t>
  </si>
  <si>
    <t>Accessible route of travel to at least one bathroom/powder room, kitchen, and common room</t>
  </si>
  <si>
    <t>42” wide hallways/maneuvering clearances with 32” clear doorways on accessible route</t>
  </si>
  <si>
    <t>All interior door handles are lever style.</t>
  </si>
  <si>
    <t>Accessible hardware, strike edge clearance, and thresholds for accessible doorways</t>
  </si>
  <si>
    <t>Light switches, electric receptacles, and environmental and alarm controls at accessible heights on accessible route/rooms</t>
  </si>
  <si>
    <t>Rocker light switches/controls on accessible route/rooms</t>
  </si>
  <si>
    <t>Visual smoke/fire/carbon monoxide alarm</t>
  </si>
  <si>
    <t>Audio and visual doorbell</t>
  </si>
  <si>
    <t>Audio and visual security alarm</t>
  </si>
  <si>
    <t>3.10</t>
  </si>
  <si>
    <t>Closets on accessible route: adjustable (36”-60”) rods/shelves</t>
  </si>
  <si>
    <t>Nonslip carpet/floor for accessible route (Low pile carpet less than 1/2" thick)</t>
  </si>
  <si>
    <t>Handrail reinforcement (1 side) provided in all accessible routes of travel/rooms over 4 feet long</t>
  </si>
  <si>
    <t>Section 4: Kitchen Features</t>
  </si>
  <si>
    <t>At least one kitchen on accessible route of travel</t>
  </si>
  <si>
    <t>Adequate work/floor space in front of:</t>
  </si>
  <si>
    <t>4.2a</t>
  </si>
  <si>
    <t>Stove (specify 30”x48” or greater)</t>
  </si>
  <si>
    <t>4.2b</t>
  </si>
  <si>
    <t>Refrigerator (specify 30”x48” or greater)</t>
  </si>
  <si>
    <t>4.2c</t>
  </si>
  <si>
    <t>Dishwasher (specify 30”x48” or greater)</t>
  </si>
  <si>
    <t>4.2d</t>
  </si>
  <si>
    <t>Sink (specify 30”x48” or greater)</t>
  </si>
  <si>
    <t>4.2e</t>
  </si>
  <si>
    <t>Oven (if separate) (specify 30”x48” or greater)</t>
  </si>
  <si>
    <t>4.2f</t>
  </si>
  <si>
    <t>U-shaped kitchen space requirements</t>
  </si>
  <si>
    <t>4.2g</t>
  </si>
  <si>
    <t>Other (specify 30”x48” or greater)</t>
  </si>
  <si>
    <t>Accessible appliances (doors, controls, etc.)</t>
  </si>
  <si>
    <t>4.3a</t>
  </si>
  <si>
    <t>Stove</t>
  </si>
  <si>
    <t>4.3b</t>
  </si>
  <si>
    <t>Refrigerator</t>
  </si>
  <si>
    <t>4.3c</t>
  </si>
  <si>
    <t>Dishwasher</t>
  </si>
  <si>
    <t>4.3d</t>
  </si>
  <si>
    <t>Sink</t>
  </si>
  <si>
    <t>4.3e</t>
  </si>
  <si>
    <t>Microwave/receptacle at countertop height</t>
  </si>
  <si>
    <t>Accessible countertops</t>
  </si>
  <si>
    <t>4.4a</t>
  </si>
  <si>
    <t>All or a specified portion repositionable</t>
  </si>
  <si>
    <t>4.4b</t>
  </si>
  <si>
    <t>One or more counter areas at 30” wide and 28”-32” high</t>
  </si>
  <si>
    <t>4.4c</t>
  </si>
  <si>
    <t>One or more workspaces at 30” wide with knee/toe space</t>
  </si>
  <si>
    <t>Cabinets:</t>
  </si>
  <si>
    <t>4.5a</t>
  </si>
  <si>
    <t>Base cabinets: pull-out and/or Lazy Susan shelves</t>
  </si>
  <si>
    <t>4.5b</t>
  </si>
  <si>
    <t>Additional under-cabinet lighting</t>
  </si>
  <si>
    <t>4.5c</t>
  </si>
  <si>
    <t>Accessible handles//touch latches for doors/drawers</t>
  </si>
  <si>
    <t>Sink:</t>
  </si>
  <si>
    <t>4.6a</t>
  </si>
  <si>
    <t>Repositionable height</t>
  </si>
  <si>
    <t>4.6b</t>
  </si>
  <si>
    <t>Removable base cabinets under sink</t>
  </si>
  <si>
    <t>4.6c</t>
  </si>
  <si>
    <t>Single-handle lever faucet</t>
  </si>
  <si>
    <t>4.6d</t>
  </si>
  <si>
    <t>Anti-scald device</t>
  </si>
  <si>
    <t>Contrasting Colors:</t>
  </si>
  <si>
    <t>4.7a</t>
  </si>
  <si>
    <t>Edge border of cabinets/counters</t>
  </si>
  <si>
    <t>4.7b</t>
  </si>
  <si>
    <t>Flooring: in front of appliances</t>
  </si>
  <si>
    <t>4.7c</t>
  </si>
  <si>
    <t>Flooring: on route of travel</t>
  </si>
  <si>
    <t>Section 5: Bathroom/Powder Room Features</t>
  </si>
  <si>
    <t>At least one full bathroom on accessible route of travel</t>
  </si>
  <si>
    <t>Maneuvering Space (For bathrooms and powder room)</t>
  </si>
  <si>
    <t>5.2a</t>
  </si>
  <si>
    <t>Maneuvering space diameter: 30” x 48” turning area or 60” diameter turning area</t>
  </si>
  <si>
    <t>5.2b</t>
  </si>
  <si>
    <t>Clear space for toilet and sink: 30” x 48” clear use area</t>
  </si>
  <si>
    <t>Bathtub and/or shower</t>
  </si>
  <si>
    <t>5.3a</t>
  </si>
  <si>
    <t>Standard bathtub or shower with grab bar reinforcement</t>
  </si>
  <si>
    <t>5.3b</t>
  </si>
  <si>
    <t>Standard bathtub or shower with grab bars</t>
  </si>
  <si>
    <t>5.3c</t>
  </si>
  <si>
    <t>Accessible (roll-in) shower</t>
  </si>
  <si>
    <t>5.3d</t>
  </si>
  <si>
    <t>Single-handle lever faucets</t>
  </si>
  <si>
    <t>5.3e</t>
  </si>
  <si>
    <t>Offset controls for exterior use</t>
  </si>
  <si>
    <t>Toilet (For bathrooms or powder room):</t>
  </si>
  <si>
    <t>5.4a</t>
  </si>
  <si>
    <t xml:space="preserve"> Standard toilet with grab bar reinforcement</t>
  </si>
  <si>
    <t>5.4b</t>
  </si>
  <si>
    <t xml:space="preserve"> Standard toilet with grab bars</t>
  </si>
  <si>
    <t>5.4c</t>
  </si>
  <si>
    <t xml:space="preserve"> Accessible toilet with grab bars</t>
  </si>
  <si>
    <t>Sink/Lavatory (For bathrooms or powder room)</t>
  </si>
  <si>
    <t>5.6a</t>
  </si>
  <si>
    <t xml:space="preserve"> Standard with removable base cabinets</t>
  </si>
  <si>
    <t>5.6b</t>
  </si>
  <si>
    <t xml:space="preserve"> Pedestal or open front</t>
  </si>
  <si>
    <t>Accessories (For bathroom or powder room)</t>
  </si>
  <si>
    <t>5.7a</t>
  </si>
  <si>
    <t xml:space="preserve"> Lower/accessible medicine chest</t>
  </si>
  <si>
    <t>5.7b</t>
  </si>
  <si>
    <t xml:space="preserve"> Anti-scald device</t>
  </si>
  <si>
    <t>5.7c</t>
  </si>
  <si>
    <t xml:space="preserve"> Anti-scald devices for sink</t>
  </si>
  <si>
    <t>5.7d</t>
  </si>
  <si>
    <t xml:space="preserve"> Accessible handles//touch latches for doors/drawers</t>
  </si>
  <si>
    <t>5.7e</t>
  </si>
  <si>
    <t xml:space="preserve"> Lower towel rack(s)</t>
  </si>
  <si>
    <t>5.7f</t>
  </si>
  <si>
    <t xml:space="preserve"> Contrasting floor color</t>
  </si>
  <si>
    <t>5.7g</t>
  </si>
  <si>
    <t xml:space="preserve"> Fold-down/fixed shower seat(s)</t>
  </si>
  <si>
    <t>5.7h</t>
  </si>
  <si>
    <t xml:space="preserve"> Accessible toilet tissue holder</t>
  </si>
  <si>
    <t>5.7i</t>
  </si>
  <si>
    <t xml:space="preserve"> Hand-held adjustable shower spray unit(s)</t>
  </si>
  <si>
    <t>Section 6: Common Rooms Features</t>
  </si>
  <si>
    <t>Dining room on accessible route of travel</t>
  </si>
  <si>
    <t>Living room on accessible route of travel</t>
  </si>
  <si>
    <t>Other common room on accessible route of travel</t>
  </si>
  <si>
    <t>Section 7: Bedroom Features</t>
  </si>
  <si>
    <t>One bedroom on accessible route of travel</t>
  </si>
  <si>
    <t>Two or more bedrooms on accessible route of travel</t>
  </si>
  <si>
    <t>Closets have minimum 32” clear opening</t>
  </si>
  <si>
    <t>Closets have adjustable (36”-60”) shelves and bars</t>
  </si>
  <si>
    <t>Section 8: Laundry Area Features</t>
  </si>
  <si>
    <t>Laundry area on accessible bath of travel</t>
  </si>
  <si>
    <t>Accessories:</t>
  </si>
  <si>
    <t>8.2a</t>
  </si>
  <si>
    <t xml:space="preserve"> Accessible workspace</t>
  </si>
  <si>
    <t>8.2b</t>
  </si>
  <si>
    <t xml:space="preserve"> Accessible cabinets</t>
  </si>
  <si>
    <t>8.2c</t>
  </si>
  <si>
    <t>8.2d</t>
  </si>
  <si>
    <t xml:space="preserve"> Accessible appliances</t>
  </si>
  <si>
    <t>Bedroom Type</t>
  </si>
  <si>
    <t>Elderly Restricted Units</t>
  </si>
  <si>
    <t>Non-Elderly Units</t>
  </si>
  <si>
    <t>Studio</t>
  </si>
  <si>
    <t>One-Bedroom</t>
  </si>
  <si>
    <t>Two-Bedroom</t>
  </si>
  <si>
    <t>Three-Bedroom</t>
  </si>
  <si>
    <t>Four-Bedroom</t>
  </si>
  <si>
    <t>Five-Bedroom</t>
  </si>
  <si>
    <t>Scoring - Larger Units Certification</t>
  </si>
  <si>
    <t>Two-bedroom units as a % of Elderly Restricted Units</t>
  </si>
  <si>
    <t>Three-bedroom and larger units as a % of Non-Elderly Units</t>
  </si>
  <si>
    <t>Scoring - Rehabilitation Certification</t>
  </si>
  <si>
    <t>Scoring - Non-Profit Corporation Participation Certification</t>
  </si>
  <si>
    <t>Market Characteristics</t>
  </si>
  <si>
    <t>Inferior</t>
  </si>
  <si>
    <t>Superior</t>
  </si>
  <si>
    <t>Scoring Threshold:</t>
  </si>
  <si>
    <t>Set-Asides</t>
  </si>
  <si>
    <t>Threshold</t>
  </si>
  <si>
    <t>Sites</t>
  </si>
  <si>
    <t>Recreation</t>
  </si>
  <si>
    <t>Health Services</t>
  </si>
  <si>
    <t>Social Services</t>
  </si>
  <si>
    <t/>
  </si>
  <si>
    <t>City of Chicago</t>
  </si>
  <si>
    <t>2) Complete the Name, Address, and Distance from Site for each neighborhood asset.</t>
  </si>
  <si>
    <t>Chicago Metro: AHPAA</t>
  </si>
  <si>
    <t>Chicago Metro: Non AHPAA</t>
  </si>
  <si>
    <t>Other Metro</t>
  </si>
  <si>
    <t>Non Metro</t>
  </si>
  <si>
    <t>Total Sites:</t>
  </si>
  <si>
    <t>Site #:</t>
  </si>
  <si>
    <t>Distance Threshold:</t>
  </si>
  <si>
    <t>Set-Aside:</t>
  </si>
  <si>
    <t>Asset</t>
  </si>
  <si>
    <t>Name</t>
  </si>
  <si>
    <t>Address</t>
  </si>
  <si>
    <t>Distance</t>
  </si>
  <si>
    <t>Count</t>
  </si>
  <si>
    <t>Indicate the qualified non-profit corporation participation threshold the Project will meet by selecting 'X' from the drop down menus in the cells below.</t>
  </si>
  <si>
    <t>Participation of Qualified Non-Profit Corporation Threshold</t>
  </si>
  <si>
    <t>Material Participation in the development and operations of the Project through the Extended Use Period</t>
  </si>
  <si>
    <t>Ownership interest of at least twenty-five (25%) in the general partner or non-investor member of the Owner that includes a distribution of financial benefits equal to the ownership interest through the Extended Use Period</t>
  </si>
  <si>
    <t>Scoring - Leveraging Authority Resources Certification</t>
  </si>
  <si>
    <t>Indicate the total Project cost and leveraging sources to determine the Leveraging Resources as a % of the Total Project Budget Threshold below:</t>
  </si>
  <si>
    <t>Total Project Cost:</t>
  </si>
  <si>
    <t>Leveraging Sources</t>
  </si>
  <si>
    <t>Source</t>
  </si>
  <si>
    <t>Amount</t>
  </si>
  <si>
    <t>%</t>
  </si>
  <si>
    <t>Total Leveraging Sources:</t>
  </si>
  <si>
    <t>Leveraging Resources as a % of the Total Project Budget Threshold</t>
  </si>
  <si>
    <t>Scoring - 30 Percent AMI Housing Certification</t>
  </si>
  <si>
    <t>Enter the following information to determine the Project's 30% AMI units as a % of the total Project units threshold below:</t>
  </si>
  <si>
    <t>30% AMI units as a % of the total Project units</t>
  </si>
  <si>
    <t>* Must be at least one (1) unit</t>
  </si>
  <si>
    <t>Scoring - State Referral Network Units Certification</t>
  </si>
  <si>
    <t>Enter the following information to determine the Project's State Referral Network Units threshold below:</t>
  </si>
  <si>
    <t>Total Project Units</t>
  </si>
  <si>
    <t>State Referral Network Units as a % of the total Project units</t>
  </si>
  <si>
    <t>1) Rental Assistance</t>
  </si>
  <si>
    <t>2) Leveraging Authority Resources</t>
  </si>
  <si>
    <t>1) 30 Percent (30%) Area Median Income Housing</t>
  </si>
  <si>
    <t>2) State Referral Network Units</t>
  </si>
  <si>
    <t>Total</t>
  </si>
  <si>
    <t>Self-Score:</t>
  </si>
  <si>
    <t>IHDA Score:</t>
  </si>
  <si>
    <t>Application Round</t>
  </si>
  <si>
    <t>Application Round:</t>
  </si>
  <si>
    <t>Self Score:</t>
  </si>
  <si>
    <t>Self Score</t>
  </si>
  <si>
    <t>IHDA Score</t>
  </si>
  <si>
    <t>Points</t>
  </si>
  <si>
    <t>Applicant</t>
  </si>
  <si>
    <t>Underwriting</t>
  </si>
  <si>
    <t>XIV Scoring</t>
  </si>
  <si>
    <t>Score</t>
  </si>
  <si>
    <t>Larger Units Threshold</t>
  </si>
  <si>
    <t>Total Hard Residential Construction Costs</t>
  </si>
  <si>
    <t>Enter the hard residential costs, as calculated by the Common Application, below to determine the Project's rehabilitation threshold.</t>
  </si>
  <si>
    <t>Hard Residential Costs from Common Application</t>
  </si>
  <si>
    <t>Selection</t>
  </si>
  <si>
    <t>Scoring - Market Characteristics Certification</t>
  </si>
  <si>
    <t>Neighborhood Assets Threshold</t>
  </si>
  <si>
    <t>Rehabilitation Threshold</t>
  </si>
  <si>
    <t>Selections</t>
  </si>
  <si>
    <t>Scoring - Veterans Housing Certification</t>
  </si>
  <si>
    <t>Scoring - Rental Assistance Certification</t>
  </si>
  <si>
    <t>Units Assisted</t>
  </si>
  <si>
    <t>Term Remaining</t>
  </si>
  <si>
    <t>The Qualified Non-Profit Corporation's IRS determination letter; and</t>
  </si>
  <si>
    <t>A copy of the fully executed rental assistance contract or a rental assistance commitment letter from the entity providing the rental assistance that includes all of the following:</t>
  </si>
  <si>
    <t>● the total number of units assisted by unit type; and</t>
  </si>
  <si>
    <t>● The maximum percentage of Area Median Income; and</t>
  </si>
  <si>
    <t>● the length of the rental assistance contract; and</t>
  </si>
  <si>
    <t>Minimum</t>
  </si>
  <si>
    <t>Checklist</t>
  </si>
  <si>
    <t>Scoring Summary</t>
  </si>
  <si>
    <t>Scoring Checklist</t>
  </si>
  <si>
    <t>30% AMI Units*</t>
  </si>
  <si>
    <t>Total Project  Units:</t>
  </si>
  <si>
    <t>Contract #</t>
  </si>
  <si>
    <t>Contract 1</t>
  </si>
  <si>
    <t>Contract 2</t>
  </si>
  <si>
    <t>Contract 3</t>
  </si>
  <si>
    <t>Contract 4</t>
  </si>
  <si>
    <t>Contract 5</t>
  </si>
  <si>
    <t>Contract 6</t>
  </si>
  <si>
    <t>Contract 7</t>
  </si>
  <si>
    <t>Contract 8</t>
  </si>
  <si>
    <t>Complete all cells for each rental assistance contract to determine the Project's Rental Assistance scoring threshold</t>
  </si>
  <si>
    <t>Scoring Notes</t>
  </si>
  <si>
    <t>Characters remaining</t>
  </si>
  <si>
    <t>Characters</t>
  </si>
  <si>
    <t>QAP Points</t>
  </si>
  <si>
    <t>Instructions</t>
  </si>
  <si>
    <t>Document Protection</t>
  </si>
  <si>
    <t>Cell Notes and Comments</t>
  </si>
  <si>
    <t>Click on any cell with a comment (denoted by a small red triangle in the upper right hand corner) to get tips or information.</t>
  </si>
  <si>
    <t>Total Project Units:</t>
  </si>
  <si>
    <t>Illinois Housing Development Authority LIHTC Scoring Form</t>
  </si>
  <si>
    <t>Summary</t>
  </si>
  <si>
    <t>Notes</t>
  </si>
  <si>
    <t>Individual Scoring Certifications</t>
  </si>
  <si>
    <t>Individual Scoring Certifications (labeled according to the outline in the QAP)</t>
  </si>
  <si>
    <t>Data Validation and Entry:</t>
  </si>
  <si>
    <t>Text based data entry required</t>
  </si>
  <si>
    <t>Scoring Form Contents:</t>
  </si>
  <si>
    <t>Drop down menu options for selection</t>
  </si>
  <si>
    <t xml:space="preserve">Scoring Checklist </t>
  </si>
  <si>
    <t>Multiple inputs are required in order to complete and populate the Scoring Form.  Incomplete entries will not populate the Scoring Form.  Cells throughout the Scoring Form are color coded as follows:</t>
  </si>
  <si>
    <t>Notes and comments, of a limited length, and pertaining to each scoring section outlined in the QAP may be entered below.  Partially entering text and pressing enter will calculate the characters remaining.</t>
  </si>
  <si>
    <t>In all cases, it is the applicant's responsibility to ensure the Application is clear, unambiguous, and complete, and that documentation submitted evidences the criteria outlined in the QAP.</t>
  </si>
  <si>
    <t xml:space="preserve">The following checklist is to be used as a guide for the scoring documentation required to evidence the criteria outlined in the QAP.  </t>
  </si>
  <si>
    <t>Many cells and the document itself are protected against changes.  Protected cells cannot be selected and no input is necessary or permitted.  Any changes to the protected content of the Scoring Form, will void the entire Application.</t>
  </si>
  <si>
    <t>IHDA-Score:</t>
  </si>
  <si>
    <t>Each worksheet has three defined ranges selectable through Excel's "Name Box".  The ranges are: Applicant, Underwriting, and Print_Area.</t>
  </si>
  <si>
    <t>The Scoring Form consists of the following worksheets separated into Applicant and Underwriting sections:</t>
  </si>
  <si>
    <t>Do not complete the Underwriting portion of any worksheet.</t>
  </si>
  <si>
    <t>A completed LIHTC Scoring Form along with all required documentation and exhibits, as specified in the QAP and in the Scoring Form, comprise a complete LIHTC Scoring submission (the "Scoring").</t>
  </si>
  <si>
    <t xml:space="preserve">Inclusion of this scoring summary form and corresponding scoring certification worksheets within an Application will obligate the Project Sponsors and Owner to comply with the information contained herein.  </t>
  </si>
  <si>
    <t>Accessible route of travel to dwelling from public sidewalk or thoroughfare to primary entrance.</t>
  </si>
  <si>
    <t>Residential: New Construction</t>
  </si>
  <si>
    <t>State Referral Network Units*</t>
  </si>
  <si>
    <t>A) Project Design and Construction</t>
  </si>
  <si>
    <t>B) Energy Efficiency and Sustainability</t>
  </si>
  <si>
    <t>D) Development Team Characteristics</t>
  </si>
  <si>
    <t>E) Financial Characteristics</t>
  </si>
  <si>
    <t>G) Tiebreaker Criteria</t>
  </si>
  <si>
    <t>Scoring - Transportation Certification</t>
  </si>
  <si>
    <t>● the contract rent by unit type paid through the rental assistance</t>
  </si>
  <si>
    <t>F) Housing Policy Goals and Objectives</t>
  </si>
  <si>
    <t>Indicate the transportation threshold the Project will meet by selecting 'X' from the drop down menus in the highlighted cells below to determine the Project's transportation threshold.</t>
  </si>
  <si>
    <t>Set-aside</t>
  </si>
  <si>
    <t>Percentage of Hard Residential Construction Costs Attributable to Rehabilitation:</t>
  </si>
  <si>
    <t>For each Project Site identified on the Address Exhibit tab of the Common Application, do the following to determine the Community Asset threshold for the Project below:</t>
  </si>
  <si>
    <t>Map(s) clearly delineating all Sites and distance to the nearest fixed route transit stop and/or car share vehicle location</t>
  </si>
  <si>
    <t>Documentation verifying DRT Service meets all QAP requirements</t>
  </si>
  <si>
    <t>Appropriate – Market is considered to be appropriate for the proposed Project and should not pose any obstacle towards renting up and sustaining occupancy</t>
  </si>
  <si>
    <t>Scoring of market factors (discussed in detail in the Standards for Market Study Reviews and Professionals, available on the Website) reflect market conditions that are not conducive to the project proposed.</t>
  </si>
  <si>
    <t>Day Care</t>
  </si>
  <si>
    <t>Blank</t>
  </si>
  <si>
    <t>Complete</t>
  </si>
  <si>
    <t>Deficient</t>
  </si>
  <si>
    <t>N/A</t>
  </si>
  <si>
    <t>Scoring of market factors (discussed in detail in the Standards for Market Study Reviews and Professionals, available on the Website) reflect market conditions that benefit the project proposed.</t>
  </si>
  <si>
    <t>Default self-score is 0.  IHDA will score the market characteristics to determine the project's score.</t>
  </si>
  <si>
    <t>Examples of Rental Assistance</t>
  </si>
  <si>
    <t>Rural Development- Rural Rental Assistance</t>
  </si>
  <si>
    <t>Rental Housing Support Program</t>
  </si>
  <si>
    <t>Residential: Rehabilitation of Existing Buildings</t>
  </si>
  <si>
    <t>Please direct and questions or comments regarding the Scoring Form to multifamilyfin@ihda.org</t>
  </si>
  <si>
    <t>Scoring - Draft Extended Use Agreement Restrictions</t>
  </si>
  <si>
    <t>C) Community Characteristics</t>
  </si>
  <si>
    <t>Scoring - Neighborhood Assets Certification, available on the Website</t>
  </si>
  <si>
    <t>Map (s) clearly delineating all Sites and distance to the Neighborhood Asset</t>
  </si>
  <si>
    <t>The applicable proximity radius around the Site</t>
  </si>
  <si>
    <t>4) Transportation</t>
  </si>
  <si>
    <t>5) Neighborhood Assets</t>
  </si>
  <si>
    <t>Current certification from the Illinois Department of Central Management Services - Business Enterprise Program for Minorities, Females, and Persons with Disabilities</t>
  </si>
  <si>
    <t>Projects financing documentation meeting Evidence of Project Financing Mandatory Section requirements for all leveraging resources</t>
  </si>
  <si>
    <t>● The total number of units assisted by unit type; and</t>
  </si>
  <si>
    <t>● The length of the rental assistance commitment; and</t>
  </si>
  <si>
    <t>Scoring - Qualified Contract Certification available on the Website</t>
  </si>
  <si>
    <t>2) Rehabilitation</t>
  </si>
  <si>
    <t>3) Coordination with Veteran's Services</t>
  </si>
  <si>
    <t>Set Aside</t>
  </si>
  <si>
    <t>Set Aside:</t>
  </si>
  <si>
    <t xml:space="preserve">Indicate the number of points the that the Project scored for as indicated in the Preliminary Project Assessment (PPA) Approval letter. </t>
  </si>
  <si>
    <t>Transportation Type</t>
  </si>
  <si>
    <t>Education</t>
  </si>
  <si>
    <t>Latitude:</t>
  </si>
  <si>
    <t>Longitude:</t>
  </si>
  <si>
    <t>1)  Indicate the Set-Aside and the latitude and longitude of each site using the drop down boxes in the cells below.</t>
  </si>
  <si>
    <t>HEARTH Act (previously McKinney-Vento)</t>
  </si>
  <si>
    <t>Other State, Federal or Local Sources as determined by the Authority</t>
  </si>
  <si>
    <t>Municipal Assistance</t>
  </si>
  <si>
    <t xml:space="preserve">      Rental Assistance Provider and Type</t>
  </si>
  <si>
    <t>% Assist</t>
  </si>
  <si>
    <t>Years Remaining</t>
  </si>
  <si>
    <t>Yes</t>
  </si>
  <si>
    <t>No</t>
  </si>
  <si>
    <t>Site located in a State Referral Network Community of Preference</t>
  </si>
  <si>
    <t>5 to 9%</t>
  </si>
  <si>
    <t>Community of preference?</t>
  </si>
  <si>
    <t>10 to 15%</t>
  </si>
  <si>
    <t>Coordination with veterans services, through local Department of Veterans Affairs Supportive Services for Veterans Families (SSVF) awardees, local Illinois Veteran Service Officer or U.S. Department of Veterans Affairs</t>
  </si>
  <si>
    <t>This Project will waive its right to a Qualified Contract throughout the 30 year term of the Extended Use Agreement</t>
  </si>
  <si>
    <t>Indicate the Preliminary Project Assessment (PPA) approval letter determination on the Project's eligibility for Opportunity Area or Proximate Opportunity Area points.</t>
  </si>
  <si>
    <t>Project is scattered site:</t>
  </si>
  <si>
    <t>Project is located in:</t>
  </si>
  <si>
    <t>Opportunity Area</t>
  </si>
  <si>
    <t>Proximate Opportunity Area</t>
  </si>
  <si>
    <t>PPA Point Determination:</t>
  </si>
  <si>
    <r>
      <rPr>
        <b/>
        <sz val="12"/>
        <color theme="1"/>
        <rFont val="Arial Narrow"/>
        <family val="2"/>
      </rPr>
      <t>Transit Oriented Development ("TOD")</t>
    </r>
    <r>
      <rPr>
        <sz val="12"/>
        <color theme="1"/>
        <rFont val="Arial Narrow"/>
        <family val="2"/>
      </rPr>
      <t xml:space="preserve">
All Sites are located within a completed, in-process, or programmed RTA- Transit Oriented Development site (“TOD”). 
</t>
    </r>
    <r>
      <rPr>
        <b/>
        <sz val="12"/>
        <color theme="1"/>
        <rFont val="Arial Narrow"/>
        <family val="2"/>
      </rPr>
      <t>-or-</t>
    </r>
    <r>
      <rPr>
        <sz val="12"/>
        <color theme="1"/>
        <rFont val="Arial Narrow"/>
        <family val="2"/>
      </rPr>
      <t xml:space="preserve">
For Sites that are located outside of the RTA – Transit Oriented Development Program of Northeastern Illinois, a local Transit Oriented Development plan which clearly includes additional housing as an initiative of the plan and is located within ½ mile of a major transportation hub may be submitted.</t>
    </r>
  </si>
  <si>
    <t>Printed documentation from the RTA TOD website which shows the location of the Site within the TOD study area, the specific name of the TOD stop, and an electronic copy of the TOD plan.  If Site is located outside the RTA TOD area, a printed TOD plan with site location clearly delineated within the boundaries of the plan and reference to additional housing as an initiative of the plan clearly highlighted or marked.</t>
  </si>
  <si>
    <t>Documentation of transit fixed route, such as a route map with the Site(s) clearly delineated.</t>
  </si>
  <si>
    <t>15E1 Rental Assistance</t>
  </si>
  <si>
    <t>15F3 Coordination with Veterans Services</t>
  </si>
  <si>
    <t>15F4 Qualified Contract</t>
  </si>
  <si>
    <t>Total Units Assisted:</t>
  </si>
  <si>
    <t>15F1  30% Area Median Income Housing</t>
  </si>
  <si>
    <t>15F2  State Referral Network Units</t>
  </si>
  <si>
    <t>Commitment of federal, state, or local project based rental assistance, including U.S. Department of Veteran’s Affairs Supportive Housing (VASH) vouchers</t>
  </si>
  <si>
    <r>
      <rPr>
        <b/>
        <sz val="12"/>
        <color theme="1"/>
        <rFont val="Arial Narrow"/>
        <family val="2"/>
      </rPr>
      <t>Mass Transit or Demand Responsive Transit (“DRT”)</t>
    </r>
    <r>
      <rPr>
        <sz val="12"/>
        <color theme="1"/>
        <rFont val="Arial Narrow"/>
        <family val="2"/>
      </rPr>
      <t xml:space="preserve">
All Sites are located within 0.25 miles of a fixed route transit stop defined as buses and trains serving local destinations beginning no later than 8am and ending no earlier than 6pm, Monday through Friday;
</t>
    </r>
    <r>
      <rPr>
        <b/>
        <sz val="12"/>
        <color theme="1"/>
        <rFont val="Arial Narrow"/>
        <family val="2"/>
      </rPr>
      <t>-or-</t>
    </r>
    <r>
      <rPr>
        <sz val="12"/>
        <color theme="1"/>
        <rFont val="Arial Narrow"/>
        <family val="2"/>
      </rPr>
      <t xml:space="preserve">
All Sites are served by a DRT service beginning no later than 8am and ending no earlier than 6pm, Monday through Friday. DRT must be available to the public at large, that is, it may not be restricted to service for the elderly or disabled.</t>
    </r>
  </si>
  <si>
    <t>2) Priority Community Targeting</t>
  </si>
  <si>
    <t>2b) Community Revitalization Efforts</t>
  </si>
  <si>
    <t>3) Affordability Risk Index</t>
  </si>
  <si>
    <t>2) Statewide Referral Network Units</t>
  </si>
  <si>
    <t>2a) Opportunity Areas  (or)</t>
  </si>
  <si>
    <t>For projects serving both elderly and non-elderly populations, points are not cumulative and are limited to the lowest score by population.</t>
  </si>
  <si>
    <t>1) Green Initiative Standards</t>
  </si>
  <si>
    <t>Scoring - Green Initiative Standards Certification</t>
  </si>
  <si>
    <t>Scoring - Community Revitalization Efforts Certification</t>
  </si>
  <si>
    <t>Default score is 0. IHDA will score Community Revitalization Efforts documentation received to determine the project's score.</t>
  </si>
  <si>
    <t>Affordability Risk Index Score:</t>
  </si>
  <si>
    <t>Indicate the Affordability Risk Index score for any scoring project census tract(s).</t>
  </si>
  <si>
    <t>Census Tract Number (11-digit FIPS code):</t>
  </si>
  <si>
    <t>Units:</t>
  </si>
  <si>
    <t>Scoring - Neighborhood Assets Certification</t>
  </si>
  <si>
    <t>New</t>
  </si>
  <si>
    <t>New or Existing Assistance</t>
  </si>
  <si>
    <t>Renewal of an existing rental assistance contract to the property is not considered new rental assistance under this category</t>
  </si>
  <si>
    <t>Existing Subsidy</t>
  </si>
  <si>
    <t>New Subsidy</t>
  </si>
  <si>
    <t>30% AMI units as % of total project units</t>
  </si>
  <si>
    <t>Qualified Contract Threshold</t>
  </si>
  <si>
    <t>Pro-Rata Affordability Risk Index Score if scattered site:</t>
  </si>
  <si>
    <t>1) Universal Design</t>
  </si>
  <si>
    <t>Universal Design Score Certification</t>
  </si>
  <si>
    <t>Scoring - Universal Design Certification</t>
  </si>
  <si>
    <t>Universal Design Score from Architectural Standards, Universal Design and Amenities Certification</t>
  </si>
  <si>
    <t>2017 Round I</t>
  </si>
  <si>
    <t>2017 Round II</t>
  </si>
  <si>
    <t>SPAR Score:</t>
  </si>
  <si>
    <t>1) Universal Design Certification</t>
  </si>
  <si>
    <t>Scoring - Score from Architectural Standards, Universal Design and Amenities Certification</t>
  </si>
  <si>
    <t xml:space="preserve">Scoring - Green Initiatives Standards Certification </t>
  </si>
  <si>
    <t>Submission of supporting community revitalization effort documentation</t>
  </si>
  <si>
    <t>Per the IHDA Community Revitalization Efforts Thresholds and Scoring Criteria, documentation provided must demonstrate the following:</t>
  </si>
  <si>
    <t>Community Revitalization Plan / Effort addresses a Community / Neighborhood with concentrated poverty or concentrations of LowIncome Households</t>
  </si>
  <si>
    <t>Documentation that a concerted effort has been undertaken for a specific Community / Neighborhood</t>
  </si>
  <si>
    <t>Evidence of Community Participation (residents, stakeholders, assets) in the creation and/or guidance of the Community Revitalization Effort -OR- a summary of local efforts</t>
  </si>
  <si>
    <t>Community Revitalization Effort must consider housing</t>
  </si>
  <si>
    <t>Community Revitalization Effort must consider multiple revitalization efforts</t>
  </si>
  <si>
    <t>Evidence of Economic Development Integration</t>
  </si>
  <si>
    <t>Evidence of local government adoption or approval</t>
  </si>
  <si>
    <t>Scoring - Affordability Risk Index Certification</t>
  </si>
  <si>
    <t>Submission of all applicable 11-digit census tract numbers</t>
  </si>
  <si>
    <t>10% to 14.99% of total Project units</t>
  </si>
  <si>
    <t>15% to 100% of total Project units</t>
  </si>
  <si>
    <t>State Referral Network Units</t>
  </si>
  <si>
    <t>30% AMI Units:</t>
  </si>
  <si>
    <t>Difference</t>
  </si>
  <si>
    <t>2) Unit Mix</t>
  </si>
  <si>
    <t>2b) Community Revitalization Strategies</t>
  </si>
  <si>
    <t>1) Illinois Based Participants</t>
  </si>
  <si>
    <t>2) Minorities, Females and Persons with Disabilities</t>
  </si>
  <si>
    <t>3) Non-profit Corporation Participation</t>
  </si>
  <si>
    <t>Sustainable Design Checklist Elements</t>
  </si>
  <si>
    <t>3 additional elements selected from the Sustainable Design Checklist</t>
  </si>
  <si>
    <t>5-7 additional elements selected from the Sustainable Design Checklist</t>
  </si>
  <si>
    <t>10 or more additional elements selected from the Sustainable Design Checklist</t>
  </si>
  <si>
    <t>OR</t>
  </si>
  <si>
    <t>Green Initiative Standards (Select one)</t>
  </si>
  <si>
    <t>Green Initiative Threshold (Select one)</t>
  </si>
  <si>
    <t xml:space="preserve">Minimum LEED for Homes Silver or other LEED NC certification level, or
Enterprise Green Communities Certification, or
NAHB National Green Building Standard Certification, or
Passive House Institute of the United States (PHIUS) Passive House Certification, or
another pre-approved Net-Zero Capable certification.
</t>
  </si>
  <si>
    <t>Indicate the green initiative standard the Project will meet by selecting 'X' from the drop down menus in the highlighted cells below to determine the Project's Green Initiative threshold.</t>
  </si>
  <si>
    <r>
      <rPr>
        <b/>
        <sz val="12"/>
        <color theme="1"/>
        <rFont val="Arial Narrow"/>
        <family val="2"/>
      </rPr>
      <t>Travel Time to Work</t>
    </r>
    <r>
      <rPr>
        <sz val="12"/>
        <color theme="1"/>
        <rFont val="Arial Narrow"/>
        <family val="2"/>
      </rPr>
      <t xml:space="preserve">
Site(s) is located within a census tract that exhibits less than or equal to
average commute time to work. </t>
    </r>
  </si>
  <si>
    <r>
      <t xml:space="preserve">Travel Time to Work
</t>
    </r>
    <r>
      <rPr>
        <sz val="12"/>
        <color theme="1"/>
        <rFont val="Arial Narrow"/>
        <family val="2"/>
      </rPr>
      <t xml:space="preserve">Site(s) is located within a census tract that exhibits less than or equal to
average commute time to work. </t>
    </r>
  </si>
  <si>
    <t>Food Access</t>
  </si>
  <si>
    <t>Y</t>
  </si>
  <si>
    <t>N</t>
  </si>
  <si>
    <t>Job Training</t>
  </si>
  <si>
    <t xml:space="preserve">All Sites are located within the proximity radius of a workforce investment center or job training center. </t>
  </si>
  <si>
    <t xml:space="preserve">All sites are located within the proximity radius of a public library, public park/park district territories that are open to the public. 
</t>
  </si>
  <si>
    <t xml:space="preserve">All Sites are located within the proximity radius of a county health clinic/department or hospital. 
</t>
  </si>
  <si>
    <t>Indicate the Illinois based participants by selecting 'X' from the drop down menus in the cells below.</t>
  </si>
  <si>
    <t>Illinois Based Participant Threshold</t>
  </si>
  <si>
    <r>
      <t xml:space="preserve">Illinois Based general contractor </t>
    </r>
    <r>
      <rPr>
        <b/>
        <sz val="12"/>
        <color theme="1"/>
        <rFont val="Arial Narrow"/>
        <family val="2"/>
      </rPr>
      <t>OR</t>
    </r>
    <r>
      <rPr>
        <sz val="12"/>
        <color theme="1"/>
        <rFont val="Arial Narrow"/>
        <family val="2"/>
      </rPr>
      <t xml:space="preserve"> Illinois based property manager </t>
    </r>
    <r>
      <rPr>
        <b/>
        <sz val="12"/>
        <color theme="1"/>
        <rFont val="Arial Narrow"/>
        <family val="2"/>
      </rPr>
      <t>OR</t>
    </r>
    <r>
      <rPr>
        <sz val="12"/>
        <color theme="1"/>
        <rFont val="Arial Narrow"/>
        <family val="2"/>
      </rPr>
      <t xml:space="preserve"> Illinois based architect </t>
    </r>
    <r>
      <rPr>
        <b/>
        <sz val="12"/>
        <color theme="1"/>
        <rFont val="Arial Narrow"/>
        <family val="2"/>
      </rPr>
      <t>OR</t>
    </r>
    <r>
      <rPr>
        <sz val="12"/>
        <color theme="1"/>
        <rFont val="Arial Narrow"/>
        <family val="2"/>
      </rPr>
      <t xml:space="preserve"> Illinois Based Sponsor 
</t>
    </r>
    <r>
      <rPr>
        <b/>
        <sz val="12"/>
        <color theme="1"/>
        <rFont val="Arial Narrow"/>
        <family val="2"/>
      </rPr>
      <t/>
    </r>
  </si>
  <si>
    <r>
      <t xml:space="preserve">Illinois Based general contractor </t>
    </r>
    <r>
      <rPr>
        <b/>
        <sz val="12"/>
        <color theme="1"/>
        <rFont val="Arial Narrow"/>
        <family val="2"/>
      </rPr>
      <t>AND</t>
    </r>
    <r>
      <rPr>
        <sz val="12"/>
        <color theme="1"/>
        <rFont val="Arial Narrow"/>
        <family val="2"/>
      </rPr>
      <t xml:space="preserve"> Illinois based property manager </t>
    </r>
    <r>
      <rPr>
        <b/>
        <sz val="12"/>
        <color theme="1"/>
        <rFont val="Arial Narrow"/>
        <family val="2"/>
      </rPr>
      <t>AND</t>
    </r>
    <r>
      <rPr>
        <sz val="12"/>
        <color theme="1"/>
        <rFont val="Arial Narrow"/>
        <family val="2"/>
      </rPr>
      <t xml:space="preserve"> Illinois Based Architect </t>
    </r>
    <r>
      <rPr>
        <b/>
        <sz val="12"/>
        <color theme="1"/>
        <rFont val="Arial Narrow"/>
        <family val="2"/>
      </rPr>
      <t>AND</t>
    </r>
    <r>
      <rPr>
        <sz val="12"/>
        <color theme="1"/>
        <rFont val="Arial Narrow"/>
        <family val="2"/>
      </rPr>
      <t xml:space="preserve"> Illinois Based
Sponsor
</t>
    </r>
    <r>
      <rPr>
        <b/>
        <sz val="12"/>
        <color theme="1"/>
        <rFont val="Arial Narrow"/>
        <family val="2"/>
      </rPr>
      <t/>
    </r>
  </si>
  <si>
    <t>Indicate any participant that's certified under the Illinois Business Enterprise Program for Minorities, Females and Persons with Disabilities by selecting 'X' from the drop down menus in the cells below.</t>
  </si>
  <si>
    <t>Minorities, Females and Persons with Disabilities</t>
  </si>
  <si>
    <r>
      <t xml:space="preserve">MBE/WBE general contractor </t>
    </r>
    <r>
      <rPr>
        <b/>
        <sz val="12"/>
        <color theme="1"/>
        <rFont val="Arial Narrow"/>
        <family val="2"/>
      </rPr>
      <t>OR</t>
    </r>
    <r>
      <rPr>
        <sz val="12"/>
        <color theme="1"/>
        <rFont val="Arial Narrow"/>
        <family val="2"/>
      </rPr>
      <t xml:space="preserve"> MBE/WBE property manager </t>
    </r>
    <r>
      <rPr>
        <b/>
        <sz val="12"/>
        <color theme="1"/>
        <rFont val="Arial Narrow"/>
        <family val="2"/>
      </rPr>
      <t>OR</t>
    </r>
    <r>
      <rPr>
        <sz val="12"/>
        <color theme="1"/>
        <rFont val="Arial Narrow"/>
        <family val="2"/>
      </rPr>
      <t xml:space="preserve"> MBEWBE architect </t>
    </r>
    <r>
      <rPr>
        <b/>
        <sz val="12"/>
        <color theme="1"/>
        <rFont val="Arial Narrow"/>
        <family val="2"/>
      </rPr>
      <t>OR</t>
    </r>
    <r>
      <rPr>
        <sz val="12"/>
        <color theme="1"/>
        <rFont val="Arial Narrow"/>
        <family val="2"/>
      </rPr>
      <t xml:space="preserve"> MBE/WBE Sponsor
</t>
    </r>
    <r>
      <rPr>
        <b/>
        <sz val="12"/>
        <color theme="1"/>
        <rFont val="Arial Narrow"/>
        <family val="2"/>
      </rPr>
      <t/>
    </r>
  </si>
  <si>
    <r>
      <t xml:space="preserve">Any combination of two: MBE/WBE general contractor </t>
    </r>
    <r>
      <rPr>
        <b/>
        <sz val="12"/>
        <color theme="1"/>
        <rFont val="Arial Narrow"/>
        <family val="2"/>
      </rPr>
      <t>OR</t>
    </r>
    <r>
      <rPr>
        <sz val="12"/>
        <color theme="1"/>
        <rFont val="Arial Narrow"/>
        <family val="2"/>
      </rPr>
      <t xml:space="preserve"> MBE/WBE property manager </t>
    </r>
    <r>
      <rPr>
        <b/>
        <sz val="12"/>
        <color theme="1"/>
        <rFont val="Arial Narrow"/>
        <family val="2"/>
      </rPr>
      <t>OR</t>
    </r>
    <r>
      <rPr>
        <sz val="12"/>
        <color theme="1"/>
        <rFont val="Arial Narrow"/>
        <family val="2"/>
      </rPr>
      <t xml:space="preserve"> MBE/WBE architect </t>
    </r>
    <r>
      <rPr>
        <b/>
        <sz val="12"/>
        <color theme="1"/>
        <rFont val="Arial Narrow"/>
        <family val="2"/>
      </rPr>
      <t>OR</t>
    </r>
    <r>
      <rPr>
        <sz val="12"/>
        <color theme="1"/>
        <rFont val="Arial Narrow"/>
        <family val="2"/>
      </rPr>
      <t xml:space="preserve">
MBE/WBE Sponsor
</t>
    </r>
    <r>
      <rPr>
        <b/>
        <sz val="12"/>
        <color theme="1"/>
        <rFont val="Arial Narrow"/>
        <family val="2"/>
      </rPr>
      <t/>
    </r>
  </si>
  <si>
    <t>Ownership interest (including all financial benefits) of one-hundred (100%) in the general partner or non- investor membership of the Owner through the entire Extended Use Period, including all financial benefits.</t>
  </si>
  <si>
    <t>Project Based Vouchers from a PHA, including those allocated by RHI</t>
  </si>
  <si>
    <t>Veterans Affairs Supportive Housing (VASH) or Veterans Affairs Per-Diem</t>
  </si>
  <si>
    <t>Project is targeted to Veteran population and is evidenced by a commitment of U.S. Department of Veteran’s Affairs Supportive Housing (VASH) Vouchers, project based rental assistance restricting units to veterans or other rental assistance targeted to the veteran population</t>
  </si>
  <si>
    <t>Scoring - Affordable Housing Planning and Appeal Act (AHPAA) Developments</t>
  </si>
  <si>
    <t>Indicate whether the development is located in an AHPAA community</t>
  </si>
  <si>
    <t>2018 LIHTC Round</t>
  </si>
  <si>
    <t>2019 LIHTC Round</t>
  </si>
  <si>
    <t>Chicago Metro</t>
  </si>
  <si>
    <t>3) Cost Containment (Self Scored by IHDA)</t>
  </si>
  <si>
    <t>Scoring - Cost Containment</t>
  </si>
  <si>
    <t>Construction Type</t>
  </si>
  <si>
    <t>New Construction</t>
  </si>
  <si>
    <t>Rehabilitation</t>
  </si>
  <si>
    <t>New Construction/Rehab</t>
  </si>
  <si>
    <t>Project Type:</t>
  </si>
  <si>
    <t>Cost Containment</t>
  </si>
  <si>
    <t>The Project achieved the lowest hard construction costs by construction type in it's set aside</t>
  </si>
  <si>
    <t>Scoring - Achieving the lowest hard construction costs in the Project's set-aside</t>
  </si>
  <si>
    <t xml:space="preserve">3) Cost Containment </t>
  </si>
  <si>
    <t>1) Market Characteristics</t>
  </si>
  <si>
    <t xml:space="preserve">                                           </t>
  </si>
  <si>
    <t>Site and Market Study</t>
  </si>
  <si>
    <t>Site and Market Study Summary Form</t>
  </si>
  <si>
    <t>Food Access Setaside</t>
  </si>
  <si>
    <t>Food Access Set Asides</t>
  </si>
  <si>
    <t>Thresholds</t>
  </si>
  <si>
    <t>Existing</t>
  </si>
  <si>
    <t>TRACS software?</t>
  </si>
  <si>
    <t xml:space="preserve">2a) Opportunity Areas </t>
  </si>
  <si>
    <t>Scoring - Opportunity Areas Certification</t>
  </si>
  <si>
    <t>Scoring - Illinois Based Participant Certification</t>
  </si>
  <si>
    <t>Scoring - Minorities, Females and Persons with Disabilities Certification</t>
  </si>
  <si>
    <t xml:space="preserve">The Qualified Non-Profit Corporation's Articles of Incorporation or bylaws evidencing the fostering of low-income housing as an exempt purpose clearly highlighted; and </t>
  </si>
  <si>
    <t>The Secretary of State's Certificate of Good Standing for each Participant</t>
  </si>
  <si>
    <t>A commitment for federal, state, or local project based rental assistance which restricts units to veterans, or from the U.S. Department of Veteran’s Affairs Supportive Housing (VASH) vouchers that includes:</t>
  </si>
  <si>
    <t>● The contract rent by unit type paid through the rental assistance</t>
  </si>
  <si>
    <t>● Preference for Veterans</t>
  </si>
  <si>
    <t>PPA approval letter determining eligibility for Opportunity Area or Proximate Opportunity Area points</t>
  </si>
  <si>
    <t>1) First Tiebreaker: Tenant Populations of Individuals with Children</t>
  </si>
  <si>
    <t>2) Second Tiebreaker: Projects with the longest affordability period</t>
  </si>
  <si>
    <t>3) Third Tiebreaker: Projects with historic significance</t>
  </si>
  <si>
    <t>4) Fourth Tiebreaker: Tenant Homeownership</t>
  </si>
  <si>
    <t>18A1 Universal Design</t>
  </si>
  <si>
    <t>18A2 Unit Mix</t>
  </si>
  <si>
    <t>18A3 Cost Containment</t>
  </si>
  <si>
    <t>18B2 Rehabilitation</t>
  </si>
  <si>
    <t>18C1 Market Characteristics</t>
  </si>
  <si>
    <t>18C2a Opportunity Areas</t>
  </si>
  <si>
    <t>18C2b Community Revitalization Efforts</t>
  </si>
  <si>
    <t>18C3 Affordability Risk Index</t>
  </si>
  <si>
    <t>18C4 Transportation</t>
  </si>
  <si>
    <t>18C5 Neighborhood Assets</t>
  </si>
  <si>
    <t>18D1 Illinois Based Participants</t>
  </si>
  <si>
    <t>18D2 Minority-, Female-, or Persons with Disabilities</t>
  </si>
  <si>
    <t>18D3 Non-profit Corporation Participation</t>
  </si>
  <si>
    <t>18E1 Rental Assistance</t>
  </si>
  <si>
    <t>18E2 Leveraging Authority Resources</t>
  </si>
  <si>
    <t>18F1 30 Percent (30%) Area Median Income Housing</t>
  </si>
  <si>
    <t>18F2 State Referral Network Units</t>
  </si>
  <si>
    <t>18F3 Coordination with Veterans Services</t>
  </si>
  <si>
    <t>18F4 Affordable Housing Planning and Appeal Act (AHPAA) Developments</t>
  </si>
  <si>
    <t>4) Affordable Housing Planning and Appeal Act (AHPAA) Developments</t>
  </si>
  <si>
    <t>1) Market Characteristics (Self Scored by IHDA)</t>
  </si>
  <si>
    <r>
      <t xml:space="preserve">The </t>
    </r>
    <r>
      <rPr>
        <b/>
        <i/>
        <sz val="11"/>
        <rFont val="Arial Narrow"/>
        <family val="2"/>
      </rPr>
      <t>current</t>
    </r>
    <r>
      <rPr>
        <sz val="11"/>
        <rFont val="Arial Narrow"/>
        <family val="2"/>
      </rPr>
      <t xml:space="preserve"> version of this LIHTC Scoring Form (the "Scoring Form") is to be used when applying for an Allocation of 9% Low-Income Housing Tax Credits under the 2018-2019 Qualified Allocation Plan (the "QAP") and consists of a single Microsoft Excel file. </t>
    </r>
    <r>
      <rPr>
        <b/>
        <i/>
        <sz val="11"/>
        <rFont val="Arial Narrow"/>
        <family val="2"/>
      </rPr>
      <t xml:space="preserve">Only the current version will be accepted. </t>
    </r>
  </si>
  <si>
    <t>*</t>
  </si>
  <si>
    <t>1) Site and Market Study</t>
  </si>
  <si>
    <t>2) IHDA Site and Market Study Summary Form</t>
  </si>
  <si>
    <t>To ensure you receive scoring consideration, make sure you submit the following documents as part of your M) Site and Market Study Mandatory application.</t>
  </si>
  <si>
    <t>2b) Community Revitalization Strategies (Self Scored by IHDA)</t>
  </si>
  <si>
    <t>Are there any Authority resources requested other than Federal Tax Credits?</t>
  </si>
  <si>
    <t>* For scoring consideration, ensure you've submitted the documentation as noted in tabs 18C1 and/or 18C2b of this workbook (If applicable)</t>
  </si>
  <si>
    <t>IHDA Sustainable Design Checklist (If applicable)</t>
  </si>
  <si>
    <t>18B1 Green Initiative Standards</t>
  </si>
  <si>
    <t>Property Manager commits to  having software with the ability to communicate with HUD TRACS software</t>
  </si>
  <si>
    <t>Scoring - Unit Mix Certification</t>
  </si>
  <si>
    <t>Development is located in an AHPAA community</t>
  </si>
  <si>
    <t>The  site has access to food within the applicable proximity radius defined in the QAP</t>
  </si>
  <si>
    <t xml:space="preserve">3) For food access scoring please see the 2018-19 Food Access Map found at ihda.org in the developer resource section.  </t>
  </si>
  <si>
    <t>4) For a list of workforce investment and job training centers please see the State Economic Development Resource Directory found at ihda.org in the developer resource section under the heading scoring reference. Note: Only centers within this directory can count towards meeting the scoring threshold.</t>
  </si>
  <si>
    <t>The Material Participation certification form</t>
  </si>
  <si>
    <t>Completing the Worksheet:</t>
  </si>
  <si>
    <t xml:space="preserve">For all Projects, complete and submit the following worksheets:
</t>
  </si>
  <si>
    <t>As indicated by the Architectural Standards, Universal Design and Amenities Certification, enter the Universal Design Score for the development.</t>
  </si>
  <si>
    <t>Default self-score is 0. IHDA will rank and score the projects in each set aside and project type that have the lowest hard construction costs and total development cost to determine the project's score.</t>
  </si>
  <si>
    <t>Scoring - Opportunity Area Certification</t>
  </si>
  <si>
    <t xml:space="preserve">Non-Elderly ONLY: All Sites are located within the proximity radius of a public K-12 school. Tuition based schools and selective enrollment schools do not qualify.
For Elderly Applications ONLY: All Sites are located within the proximity radius of a community college or Continuing Education facilities offering a full set of classes.
</t>
  </si>
  <si>
    <t>Scoring - Illinois Based Participants Certification</t>
  </si>
  <si>
    <r>
      <t xml:space="preserve">Illinois Based general contractor </t>
    </r>
    <r>
      <rPr>
        <b/>
        <sz val="12"/>
        <color theme="1"/>
        <rFont val="Arial Narrow"/>
        <family val="2"/>
      </rPr>
      <t>AND</t>
    </r>
    <r>
      <rPr>
        <sz val="12"/>
        <color theme="1"/>
        <rFont val="Arial Narrow"/>
        <family val="2"/>
      </rPr>
      <t xml:space="preserve"> Illinois based property manager </t>
    </r>
    <r>
      <rPr>
        <b/>
        <sz val="12"/>
        <color theme="1"/>
        <rFont val="Arial Narrow"/>
        <family val="2"/>
      </rPr>
      <t>AND</t>
    </r>
    <r>
      <rPr>
        <sz val="12"/>
        <color theme="1"/>
        <rFont val="Arial Narrow"/>
        <family val="2"/>
      </rPr>
      <t xml:space="preserve"> Illinois Based Architect </t>
    </r>
    <r>
      <rPr>
        <b/>
        <sz val="12"/>
        <color theme="1"/>
        <rFont val="Arial Narrow"/>
        <family val="2"/>
      </rPr>
      <t>AND</t>
    </r>
    <r>
      <rPr>
        <sz val="12"/>
        <color theme="1"/>
        <rFont val="Arial Narrow"/>
        <family val="2"/>
      </rPr>
      <t xml:space="preserve"> Illinois Based Sponsor
</t>
    </r>
    <r>
      <rPr>
        <b/>
        <sz val="12"/>
        <color theme="1"/>
        <rFont val="Arial Narrow"/>
        <family val="2"/>
      </rPr>
      <t/>
    </r>
  </si>
  <si>
    <t>Indicate the veterans housing threshold the Project will meet by selecting 'X' from the drop down menu in the cell below.</t>
  </si>
  <si>
    <t>Scoring - Coordination with Veterans Services Certification</t>
  </si>
  <si>
    <t xml:space="preserve">Veterans Housing Threshold </t>
  </si>
  <si>
    <t>Veterans Housing Threshold</t>
  </si>
  <si>
    <t>Scoring - Affordable Housing Planning and Appeal Act (AHPAA) Developments Certification</t>
  </si>
  <si>
    <t>All categories scored for below are evidenced through submission of the documents set forth in the QAP</t>
  </si>
  <si>
    <t>Version: 01/10/2018</t>
  </si>
  <si>
    <t>All Sites have access to food within the applicable proximity radius as defined by the following link: http://ihda.maps.arcgis.com/apps/View/index.html?appid=180bbdd863e94a36ae5346c9b5873dd7</t>
  </si>
  <si>
    <t>Indicate the number of units by bedroom type and population below to determine the Project's Unit Mix threshold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</si>
</sst>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
  </numFmts>
  <fonts count="36" x14ac:knownFonts="1">
    <font>
      <sz val="11"/>
      <color theme="1"/>
      <name val="Calibri"/>
      <family val="2"/>
      <scheme val="minor"/>
    </font>
    <font>
      <b/>
      <sz val="12"/>
      <color theme="1"/>
      <name val="Arial Narrow"/>
      <family val="2"/>
    </font>
    <font>
      <sz val="12"/>
      <color theme="1"/>
      <name val="Arial Narrow"/>
      <family val="2"/>
    </font>
    <font>
      <i/>
      <sz val="12"/>
      <color theme="1"/>
      <name val="Arial Narrow"/>
      <family val="2"/>
    </font>
    <font>
      <sz val="8"/>
      <color indexed="81"/>
      <name val="Tahoma"/>
      <family val="2"/>
    </font>
    <font>
      <b/>
      <sz val="12"/>
      <color rgb="FFFF0000"/>
      <name val="Arial Narrow"/>
      <family val="2"/>
    </font>
    <font>
      <b/>
      <sz val="12"/>
      <name val="Arial Narrow"/>
      <family val="2"/>
    </font>
    <font>
      <sz val="12"/>
      <name val="Arial Narrow"/>
      <family val="2"/>
    </font>
    <font>
      <sz val="11"/>
      <color theme="1"/>
      <name val="Arial Narrow"/>
      <family val="2"/>
    </font>
    <font>
      <b/>
      <sz val="11"/>
      <color theme="1"/>
      <name val="Arial Narrow"/>
      <family val="2"/>
    </font>
    <font>
      <i/>
      <sz val="11"/>
      <color theme="1"/>
      <name val="Arial Narrow"/>
      <family val="2"/>
    </font>
    <font>
      <b/>
      <u/>
      <sz val="11"/>
      <color theme="1"/>
      <name val="Arial Narrow"/>
      <family val="2"/>
    </font>
    <font>
      <b/>
      <sz val="11"/>
      <color rgb="FFFF0000"/>
      <name val="Arial Narrow"/>
      <family val="2"/>
    </font>
    <font>
      <b/>
      <u/>
      <sz val="12"/>
      <color theme="1"/>
      <name val="Arial Narrow"/>
      <family val="2"/>
    </font>
    <font>
      <b/>
      <sz val="11"/>
      <color theme="1"/>
      <name val="Calibri"/>
      <family val="2"/>
      <scheme val="minor"/>
    </font>
    <font>
      <b/>
      <u/>
      <sz val="11"/>
      <color theme="1"/>
      <name val="Calibri"/>
      <family val="2"/>
      <scheme val="minor"/>
    </font>
    <font>
      <sz val="11"/>
      <color theme="1"/>
      <name val="Calibri"/>
      <family val="2"/>
      <scheme val="minor"/>
    </font>
    <font>
      <b/>
      <sz val="14"/>
      <name val="Arial Narrow"/>
      <family val="2"/>
    </font>
    <font>
      <i/>
      <sz val="12"/>
      <name val="Arial Narrow"/>
      <family val="2"/>
    </font>
    <font>
      <i/>
      <sz val="12"/>
      <color theme="1"/>
      <name val="Calibri"/>
      <family val="2"/>
      <scheme val="minor"/>
    </font>
    <font>
      <sz val="11"/>
      <name val="Arial Narrow"/>
      <family val="2"/>
    </font>
    <font>
      <b/>
      <i/>
      <sz val="11"/>
      <name val="Arial Narrow"/>
      <family val="2"/>
    </font>
    <font>
      <b/>
      <sz val="11"/>
      <name val="Arial Narrow"/>
      <family val="2"/>
    </font>
    <font>
      <i/>
      <sz val="11"/>
      <color theme="1"/>
      <name val="Calibri"/>
      <family val="2"/>
      <scheme val="minor"/>
    </font>
    <font>
      <u/>
      <sz val="12"/>
      <color theme="1"/>
      <name val="Arial Narrow"/>
      <family val="2"/>
    </font>
    <font>
      <sz val="10"/>
      <name val="Arial Narrow"/>
      <family val="2"/>
    </font>
    <font>
      <b/>
      <sz val="10"/>
      <name val="Arial Narrow"/>
      <family val="2"/>
    </font>
    <font>
      <sz val="8"/>
      <color rgb="FF000000"/>
      <name val="Calibri"/>
      <family val="2"/>
    </font>
    <font>
      <b/>
      <sz val="11"/>
      <color rgb="FF000000"/>
      <name val="Calibri"/>
      <family val="2"/>
    </font>
    <font>
      <sz val="8"/>
      <color rgb="FF000000"/>
      <name val="Cambria"/>
      <family val="1"/>
    </font>
    <font>
      <sz val="8"/>
      <color rgb="FF000000"/>
      <name val="Arial Narrow"/>
      <family val="2"/>
    </font>
    <font>
      <b/>
      <sz val="11"/>
      <color rgb="FF000000"/>
      <name val="Arial Narrow"/>
      <family val="2"/>
    </font>
    <font>
      <sz val="12"/>
      <color rgb="FF000000"/>
      <name val="Arial Narrow"/>
      <family val="2"/>
    </font>
    <font>
      <sz val="12"/>
      <color rgb="FF000000"/>
      <name val="Calibri"/>
      <family val="2"/>
    </font>
    <font>
      <b/>
      <sz val="12"/>
      <color rgb="FF000000"/>
      <name val="Arial Narrow"/>
      <family val="2"/>
    </font>
    <font>
      <b/>
      <sz val="14"/>
      <color theme="1"/>
      <name val="Arial Narrow"/>
      <family val="2"/>
    </font>
  </fonts>
  <fills count="12">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16" fillId="0" borderId="0"/>
    <xf numFmtId="0" fontId="25" fillId="0" borderId="0"/>
    <xf numFmtId="0" fontId="16" fillId="0" borderId="0"/>
    <xf numFmtId="9" fontId="16" fillId="0" borderId="0" applyFont="0" applyFill="0" applyBorder="0" applyAlignment="0" applyProtection="0"/>
  </cellStyleXfs>
  <cellXfs count="740">
    <xf numFmtId="0" fontId="0" fillId="0" borderId="0" xfId="0"/>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xf numFmtId="0" fontId="2" fillId="0" borderId="1" xfId="0" applyFont="1" applyBorder="1" applyProtection="1"/>
    <xf numFmtId="0" fontId="3" fillId="0" borderId="0" xfId="0" applyFont="1" applyBorder="1" applyAlignment="1" applyProtection="1">
      <alignment horizontal="justify" wrapText="1"/>
    </xf>
    <xf numFmtId="0" fontId="2" fillId="0" borderId="6" xfId="0" applyFont="1" applyBorder="1" applyProtection="1"/>
    <xf numFmtId="0" fontId="1" fillId="0" borderId="6" xfId="0" applyFont="1" applyBorder="1" applyAlignment="1" applyProtection="1"/>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1" fillId="0" borderId="0" xfId="0" applyFont="1" applyBorder="1" applyAlignment="1" applyProtection="1"/>
    <xf numFmtId="0" fontId="1" fillId="0" borderId="0" xfId="0" applyFont="1" applyFill="1" applyBorder="1" applyAlignment="1" applyProtection="1">
      <alignment vertical="center"/>
    </xf>
    <xf numFmtId="0" fontId="1" fillId="0" borderId="6" xfId="0" applyFont="1" applyBorder="1" applyAlignment="1" applyProtection="1">
      <alignment horizontal="right" wrapText="1"/>
    </xf>
    <xf numFmtId="0" fontId="2" fillId="0" borderId="7" xfId="0" applyFont="1" applyBorder="1" applyAlignment="1" applyProtection="1">
      <alignment horizontal="right"/>
    </xf>
    <xf numFmtId="0" fontId="1" fillId="0" borderId="6" xfId="0" applyFont="1" applyBorder="1" applyAlignment="1" applyProtection="1">
      <alignment horizontal="center" vertical="center"/>
    </xf>
    <xf numFmtId="0" fontId="2" fillId="0" borderId="0" xfId="0" applyFont="1" applyFill="1" applyBorder="1" applyAlignment="1" applyProtection="1"/>
    <xf numFmtId="0" fontId="7" fillId="0" borderId="6" xfId="0" applyFont="1" applyFill="1" applyBorder="1" applyAlignment="1" applyProtection="1">
      <alignment horizontal="right"/>
    </xf>
    <xf numFmtId="0" fontId="7" fillId="0" borderId="6" xfId="0" quotePrefix="1" applyFont="1" applyFill="1" applyBorder="1" applyAlignment="1" applyProtection="1">
      <alignment horizontal="right"/>
    </xf>
    <xf numFmtId="0" fontId="6" fillId="0" borderId="6" xfId="0" applyFont="1" applyFill="1" applyBorder="1" applyAlignment="1" applyProtection="1">
      <alignment horizontal="right"/>
    </xf>
    <xf numFmtId="164" fontId="2" fillId="0" borderId="6" xfId="0" applyNumberFormat="1" applyFont="1" applyBorder="1" applyProtection="1"/>
    <xf numFmtId="0" fontId="5" fillId="0" borderId="0" xfId="0" applyFont="1" applyBorder="1" applyAlignment="1" applyProtection="1"/>
    <xf numFmtId="164" fontId="1" fillId="0" borderId="6" xfId="0" applyNumberFormat="1" applyFont="1" applyBorder="1" applyAlignment="1" applyProtection="1"/>
    <xf numFmtId="1" fontId="2" fillId="0" borderId="0" xfId="0" applyNumberFormat="1" applyFont="1" applyBorder="1" applyProtection="1"/>
    <xf numFmtId="0" fontId="8" fillId="0" borderId="0" xfId="0" applyFont="1" applyBorder="1" applyAlignment="1" applyProtection="1"/>
    <xf numFmtId="0" fontId="8" fillId="0" borderId="0" xfId="0" applyFont="1" applyBorder="1" applyProtection="1"/>
    <xf numFmtId="0" fontId="8" fillId="0" borderId="0" xfId="0" applyFont="1" applyBorder="1" applyAlignment="1" applyProtection="1">
      <alignment horizontal="center"/>
    </xf>
    <xf numFmtId="0" fontId="8" fillId="0" borderId="0" xfId="0" applyFont="1" applyBorder="1" applyAlignment="1" applyProtection="1">
      <alignment horizontal="right"/>
    </xf>
    <xf numFmtId="0" fontId="8" fillId="0" borderId="0" xfId="0" applyFont="1" applyBorder="1" applyAlignment="1" applyProtection="1">
      <alignment horizontal="left"/>
    </xf>
    <xf numFmtId="0" fontId="8" fillId="0" borderId="1" xfId="0" applyFont="1" applyBorder="1" applyAlignment="1" applyProtection="1"/>
    <xf numFmtId="0" fontId="10" fillId="0" borderId="0" xfId="0" applyFont="1" applyBorder="1" applyAlignment="1" applyProtection="1">
      <alignment horizontal="justify" wrapText="1"/>
    </xf>
    <xf numFmtId="0" fontId="8" fillId="0" borderId="0" xfId="0" applyFont="1"/>
    <xf numFmtId="0" fontId="9" fillId="0" borderId="0" xfId="0" applyFont="1"/>
    <xf numFmtId="0" fontId="8" fillId="0" borderId="0" xfId="0" applyFont="1" applyProtection="1"/>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xf numFmtId="0" fontId="8" fillId="0" borderId="0" xfId="0" applyFont="1" applyAlignment="1">
      <alignment horizontal="left"/>
    </xf>
    <xf numFmtId="0" fontId="8" fillId="2" borderId="0" xfId="0" applyFont="1" applyFill="1" applyProtection="1">
      <protection locked="0"/>
    </xf>
    <xf numFmtId="2" fontId="8" fillId="0" borderId="0" xfId="0" applyNumberFormat="1" applyFont="1" applyAlignment="1">
      <alignment horizontal="left"/>
    </xf>
    <xf numFmtId="0" fontId="8" fillId="0" borderId="0" xfId="0" applyFont="1" applyAlignment="1"/>
    <xf numFmtId="0" fontId="8" fillId="0" borderId="0" xfId="0" applyFont="1" applyAlignment="1">
      <alignment horizontal="center"/>
    </xf>
    <xf numFmtId="0" fontId="9" fillId="0" borderId="6" xfId="0" applyFont="1" applyBorder="1" applyAlignment="1">
      <alignment horizontal="center"/>
    </xf>
    <xf numFmtId="2" fontId="8" fillId="3" borderId="6" xfId="0" applyNumberFormat="1" applyFont="1" applyFill="1" applyBorder="1" applyProtection="1">
      <protection locked="0"/>
    </xf>
    <xf numFmtId="0" fontId="9" fillId="0" borderId="0" xfId="0" applyFont="1" applyProtection="1"/>
    <xf numFmtId="0" fontId="8" fillId="0" borderId="1" xfId="0" applyFont="1" applyBorder="1" applyProtection="1"/>
    <xf numFmtId="0" fontId="8" fillId="0" borderId="0" xfId="0" applyFont="1" applyAlignment="1" applyProtection="1">
      <alignment horizontal="left"/>
    </xf>
    <xf numFmtId="0" fontId="8" fillId="0" borderId="0" xfId="0" applyFont="1" applyFill="1" applyProtection="1"/>
    <xf numFmtId="0" fontId="1" fillId="0" borderId="0" xfId="0" applyFont="1" applyBorder="1" applyAlignment="1" applyProtection="1">
      <alignment horizontal="right"/>
    </xf>
    <xf numFmtId="165" fontId="2" fillId="0" borderId="0" xfId="0" applyNumberFormat="1" applyFont="1" applyBorder="1" applyAlignment="1" applyProtection="1">
      <alignment horizontal="right"/>
    </xf>
    <xf numFmtId="165" fontId="1" fillId="0" borderId="6" xfId="0" applyNumberFormat="1" applyFont="1" applyBorder="1" applyAlignment="1" applyProtection="1">
      <alignment horizontal="right"/>
    </xf>
    <xf numFmtId="10" fontId="2" fillId="0" borderId="6" xfId="0" applyNumberFormat="1" applyFont="1" applyBorder="1" applyAlignment="1" applyProtection="1">
      <alignment horizontal="right"/>
    </xf>
    <xf numFmtId="10" fontId="1" fillId="0" borderId="6" xfId="0" applyNumberFormat="1" applyFont="1" applyBorder="1" applyAlignment="1" applyProtection="1">
      <alignment horizontal="right"/>
    </xf>
    <xf numFmtId="0" fontId="2" fillId="0" borderId="0" xfId="0" applyFont="1" applyBorder="1" applyAlignment="1" applyProtection="1">
      <alignment horizontal="left" indent="1"/>
    </xf>
    <xf numFmtId="0" fontId="1" fillId="0" borderId="6" xfId="0" applyFont="1" applyBorder="1" applyAlignment="1" applyProtection="1">
      <alignment vertical="center"/>
    </xf>
    <xf numFmtId="0" fontId="2" fillId="0" borderId="2" xfId="0" applyFont="1" applyBorder="1" applyAlignment="1" applyProtection="1">
      <alignment horizontal="left"/>
    </xf>
    <xf numFmtId="0" fontId="1" fillId="0" borderId="0" xfId="0" applyFont="1" applyBorder="1" applyAlignment="1" applyProtection="1">
      <alignment horizontal="right" vertical="center"/>
    </xf>
    <xf numFmtId="1" fontId="1" fillId="0" borderId="6" xfId="0" applyNumberFormat="1" applyFont="1" applyBorder="1" applyAlignment="1" applyProtection="1">
      <alignment horizontal="center"/>
    </xf>
    <xf numFmtId="14" fontId="2" fillId="0" borderId="4" xfId="0" applyNumberFormat="1" applyFont="1" applyBorder="1" applyAlignment="1" applyProtection="1">
      <alignment horizontal="left"/>
    </xf>
    <xf numFmtId="14" fontId="2" fillId="0" borderId="10" xfId="0" applyNumberFormat="1" applyFont="1" applyBorder="1" applyAlignment="1" applyProtection="1">
      <alignment horizontal="left"/>
    </xf>
    <xf numFmtId="14" fontId="2" fillId="0" borderId="0" xfId="0" applyNumberFormat="1" applyFont="1" applyBorder="1" applyAlignment="1" applyProtection="1">
      <alignment horizontal="left"/>
    </xf>
    <xf numFmtId="0" fontId="2" fillId="0" borderId="10" xfId="0" applyFont="1" applyBorder="1" applyAlignment="1" applyProtection="1">
      <alignment horizontal="left"/>
    </xf>
    <xf numFmtId="0" fontId="1" fillId="2" borderId="6" xfId="0" applyFont="1" applyFill="1" applyBorder="1" applyAlignment="1" applyProtection="1">
      <alignment horizontal="center" vertical="center"/>
      <protection locked="0"/>
    </xf>
    <xf numFmtId="0" fontId="2" fillId="5" borderId="0" xfId="0" applyFont="1" applyFill="1" applyBorder="1" applyAlignment="1" applyProtection="1">
      <alignment horizontal="center"/>
    </xf>
    <xf numFmtId="0" fontId="13" fillId="5" borderId="0" xfId="0" applyFont="1" applyFill="1" applyBorder="1" applyAlignment="1" applyProtection="1">
      <alignment horizontal="center"/>
    </xf>
    <xf numFmtId="0" fontId="2" fillId="5"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2" fillId="5" borderId="0" xfId="0" applyFont="1" applyFill="1" applyBorder="1" applyAlignment="1" applyProtection="1"/>
    <xf numFmtId="0" fontId="2" fillId="5" borderId="0" xfId="0" applyFont="1" applyFill="1" applyBorder="1" applyProtection="1"/>
    <xf numFmtId="0" fontId="2" fillId="5" borderId="0" xfId="0" applyFont="1" applyFill="1" applyBorder="1" applyAlignment="1" applyProtection="1">
      <alignment vertical="center"/>
    </xf>
    <xf numFmtId="0" fontId="13" fillId="5" borderId="0" xfId="0" applyFont="1" applyFill="1" applyBorder="1" applyAlignment="1" applyProtection="1">
      <alignment horizontal="center" vertical="center"/>
    </xf>
    <xf numFmtId="0" fontId="7" fillId="2" borderId="6" xfId="0" applyFont="1" applyFill="1" applyBorder="1" applyAlignment="1" applyProtection="1">
      <alignment horizontal="center"/>
      <protection locked="0"/>
    </xf>
    <xf numFmtId="0" fontId="2" fillId="5" borderId="0" xfId="0" applyFont="1" applyFill="1" applyBorder="1" applyAlignment="1" applyProtection="1">
      <alignment horizontal="left"/>
    </xf>
    <xf numFmtId="0" fontId="2" fillId="4" borderId="6" xfId="0" applyFont="1" applyFill="1" applyBorder="1" applyProtection="1">
      <protection locked="0"/>
    </xf>
    <xf numFmtId="0" fontId="2" fillId="0" borderId="0" xfId="0" applyFont="1" applyBorder="1" applyAlignment="1" applyProtection="1">
      <alignment horizontal="left"/>
    </xf>
    <xf numFmtId="0" fontId="13" fillId="5" borderId="0" xfId="0" applyFont="1" applyFill="1" applyBorder="1" applyAlignment="1" applyProtection="1">
      <alignment horizontal="center" vertical="center"/>
    </xf>
    <xf numFmtId="164" fontId="1" fillId="0" borderId="0" xfId="0" applyNumberFormat="1" applyFont="1" applyBorder="1" applyAlignment="1" applyProtection="1"/>
    <xf numFmtId="0" fontId="1" fillId="0" borderId="10" xfId="0" applyFont="1" applyBorder="1" applyAlignment="1" applyProtection="1"/>
    <xf numFmtId="164" fontId="1" fillId="0" borderId="10" xfId="0" applyNumberFormat="1" applyFont="1" applyBorder="1" applyAlignment="1" applyProtection="1"/>
    <xf numFmtId="10" fontId="2" fillId="0" borderId="6" xfId="0" applyNumberFormat="1" applyFont="1" applyBorder="1" applyAlignment="1" applyProtection="1"/>
    <xf numFmtId="10" fontId="2" fillId="0" borderId="0" xfId="0" applyNumberFormat="1" applyFont="1" applyBorder="1" applyAlignment="1" applyProtection="1"/>
    <xf numFmtId="0" fontId="2" fillId="5" borderId="6" xfId="0" applyFont="1" applyFill="1" applyBorder="1" applyAlignment="1" applyProtection="1">
      <alignment horizontal="center"/>
    </xf>
    <xf numFmtId="165" fontId="2" fillId="6" borderId="6" xfId="0" applyNumberFormat="1" applyFont="1" applyFill="1" applyBorder="1" applyAlignment="1" applyProtection="1">
      <protection locked="0"/>
    </xf>
    <xf numFmtId="0" fontId="2" fillId="0" borderId="4" xfId="0" applyFont="1" applyBorder="1" applyAlignment="1" applyProtection="1">
      <alignment vertical="center" wrapText="1"/>
    </xf>
    <xf numFmtId="0" fontId="2" fillId="0" borderId="5" xfId="0" applyFont="1" applyBorder="1" applyAlignment="1" applyProtection="1">
      <alignment vertical="center" wrapText="1"/>
    </xf>
    <xf numFmtId="10" fontId="2" fillId="0" borderId="3" xfId="0" applyNumberFormat="1" applyFont="1" applyBorder="1" applyAlignment="1" applyProtection="1">
      <alignment vertical="center" wrapText="1"/>
    </xf>
    <xf numFmtId="10" fontId="2" fillId="0" borderId="4" xfId="0" applyNumberFormat="1" applyFont="1" applyBorder="1" applyAlignment="1" applyProtection="1">
      <alignment vertical="center" wrapText="1"/>
    </xf>
    <xf numFmtId="9" fontId="2" fillId="0" borderId="4" xfId="0" applyNumberFormat="1" applyFont="1" applyBorder="1" applyAlignment="1" applyProtection="1">
      <alignment vertical="center" wrapText="1"/>
    </xf>
    <xf numFmtId="165" fontId="2" fillId="3" borderId="6" xfId="0" applyNumberFormat="1" applyFont="1" applyFill="1" applyBorder="1" applyAlignment="1" applyProtection="1">
      <alignment horizontal="right"/>
      <protection locked="0"/>
    </xf>
    <xf numFmtId="0" fontId="13" fillId="5" borderId="0" xfId="0" applyFont="1" applyFill="1" applyBorder="1" applyAlignment="1" applyProtection="1">
      <alignment horizontal="center"/>
    </xf>
    <xf numFmtId="0" fontId="2" fillId="3" borderId="6" xfId="0" applyFont="1" applyFill="1" applyBorder="1" applyAlignment="1" applyProtection="1">
      <alignment horizontal="right"/>
      <protection locked="0"/>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14" xfId="0" applyFont="1" applyBorder="1" applyAlignment="1" applyProtection="1">
      <alignment horizontal="center"/>
    </xf>
    <xf numFmtId="10" fontId="1" fillId="0" borderId="6" xfId="0" applyNumberFormat="1" applyFont="1" applyBorder="1" applyAlignment="1" applyProtection="1"/>
    <xf numFmtId="165" fontId="2" fillId="0" borderId="0" xfId="0" applyNumberFormat="1" applyFont="1" applyFill="1" applyBorder="1" applyAlignment="1" applyProtection="1"/>
    <xf numFmtId="165" fontId="2" fillId="0" borderId="12" xfId="0" applyNumberFormat="1" applyFont="1" applyFill="1" applyBorder="1" applyAlignment="1" applyProtection="1"/>
    <xf numFmtId="165" fontId="1" fillId="0" borderId="6" xfId="0" applyNumberFormat="1" applyFont="1" applyFill="1" applyBorder="1" applyAlignment="1" applyProtection="1"/>
    <xf numFmtId="0" fontId="1" fillId="5" borderId="0" xfId="0" applyFont="1" applyFill="1" applyBorder="1" applyAlignment="1" applyProtection="1">
      <alignment horizontal="center"/>
    </xf>
    <xf numFmtId="0" fontId="8" fillId="5" borderId="0" xfId="0" applyFont="1" applyFill="1" applyBorder="1" applyAlignment="1" applyProtection="1">
      <alignment horizontal="center"/>
    </xf>
    <xf numFmtId="0" fontId="8" fillId="5" borderId="3" xfId="0" applyFont="1" applyFill="1" applyBorder="1" applyAlignment="1" applyProtection="1">
      <alignment horizontal="left"/>
    </xf>
    <xf numFmtId="0" fontId="8" fillId="5" borderId="4" xfId="0" applyFont="1" applyFill="1" applyBorder="1" applyAlignment="1" applyProtection="1">
      <alignment horizontal="center"/>
    </xf>
    <xf numFmtId="9" fontId="8" fillId="5" borderId="6" xfId="0" applyNumberFormat="1" applyFont="1" applyFill="1" applyBorder="1" applyAlignment="1" applyProtection="1">
      <alignment horizontal="center"/>
    </xf>
    <xf numFmtId="0" fontId="11" fillId="5" borderId="0" xfId="0" applyFont="1" applyFill="1" applyProtection="1"/>
    <xf numFmtId="0" fontId="11" fillId="5" borderId="0" xfId="0" applyFont="1" applyFill="1" applyAlignment="1" applyProtection="1">
      <alignment horizontal="right"/>
    </xf>
    <xf numFmtId="0" fontId="8" fillId="5" borderId="0" xfId="0" applyFont="1" applyFill="1" applyAlignment="1">
      <alignment horizontal="center"/>
    </xf>
    <xf numFmtId="0" fontId="8" fillId="5" borderId="0" xfId="0" applyFont="1" applyFill="1" applyBorder="1" applyAlignment="1" applyProtection="1">
      <alignment horizontal="center" vertical="center" wrapText="1"/>
    </xf>
    <xf numFmtId="0" fontId="8" fillId="5" borderId="0" xfId="0" applyFont="1" applyFill="1"/>
    <xf numFmtId="0" fontId="11" fillId="5" borderId="0" xfId="0" quotePrefix="1" applyFont="1" applyFill="1" applyProtection="1"/>
    <xf numFmtId="0" fontId="9" fillId="5" borderId="0" xfId="0" applyFont="1" applyFill="1" applyAlignment="1">
      <alignment horizontal="center"/>
    </xf>
    <xf numFmtId="0" fontId="8" fillId="5" borderId="0" xfId="0" applyFont="1" applyFill="1" applyProtection="1"/>
    <xf numFmtId="2" fontId="8" fillId="5" borderId="0" xfId="0" applyNumberFormat="1" applyFont="1" applyFill="1"/>
    <xf numFmtId="14" fontId="8" fillId="0" borderId="0" xfId="0" applyNumberFormat="1" applyFont="1" applyBorder="1" applyAlignment="1" applyProtection="1">
      <alignment horizontal="left"/>
      <protection locked="0"/>
    </xf>
    <xf numFmtId="0" fontId="11" fillId="5" borderId="0" xfId="0" applyFont="1" applyFill="1" applyBorder="1" applyAlignment="1" applyProtection="1">
      <alignment horizontal="center"/>
    </xf>
    <xf numFmtId="2" fontId="8" fillId="0" borderId="6" xfId="0" applyNumberFormat="1" applyFont="1" applyFill="1" applyBorder="1" applyProtection="1">
      <protection locked="0"/>
    </xf>
    <xf numFmtId="0" fontId="9" fillId="0" borderId="6" xfId="0" applyFont="1" applyBorder="1" applyAlignment="1" applyProtection="1">
      <alignment horizontal="right" vertical="center" wrapText="1"/>
    </xf>
    <xf numFmtId="0" fontId="9" fillId="0" borderId="6" xfId="0" applyFont="1" applyBorder="1" applyProtection="1"/>
    <xf numFmtId="1" fontId="9" fillId="0" borderId="6" xfId="0" applyNumberFormat="1" applyFont="1" applyBorder="1" applyAlignment="1" applyProtection="1">
      <alignment horizontal="center"/>
    </xf>
    <xf numFmtId="10" fontId="2" fillId="0" borderId="0" xfId="0" applyNumberFormat="1" applyFont="1" applyBorder="1" applyProtection="1"/>
    <xf numFmtId="0" fontId="13" fillId="5" borderId="0" xfId="0" applyFont="1" applyFill="1" applyBorder="1" applyProtection="1"/>
    <xf numFmtId="10" fontId="2" fillId="0" borderId="12" xfId="0" applyNumberFormat="1" applyFont="1" applyBorder="1" applyAlignment="1" applyProtection="1"/>
    <xf numFmtId="0" fontId="2" fillId="0" borderId="12" xfId="0" applyFont="1" applyBorder="1" applyAlignment="1" applyProtection="1"/>
    <xf numFmtId="10" fontId="2" fillId="0" borderId="4" xfId="0" applyNumberFormat="1" applyFont="1" applyBorder="1" applyAlignment="1" applyProtection="1"/>
    <xf numFmtId="0" fontId="2" fillId="0" borderId="4" xfId="0" applyFont="1" applyBorder="1" applyAlignment="1" applyProtection="1"/>
    <xf numFmtId="0" fontId="2" fillId="0" borderId="5" xfId="0" applyFont="1" applyBorder="1" applyAlignment="1" applyProtection="1"/>
    <xf numFmtId="9" fontId="2" fillId="0" borderId="4" xfId="0" applyNumberFormat="1" applyFont="1" applyBorder="1" applyAlignment="1" applyProtection="1"/>
    <xf numFmtId="164" fontId="2" fillId="0" borderId="3" xfId="0" applyNumberFormat="1" applyFont="1" applyBorder="1" applyAlignment="1" applyProtection="1"/>
    <xf numFmtId="0" fontId="2" fillId="0" borderId="13" xfId="0" applyFont="1" applyBorder="1" applyAlignment="1" applyProtection="1"/>
    <xf numFmtId="0" fontId="2" fillId="5" borderId="5" xfId="0" applyFont="1" applyFill="1" applyBorder="1" applyAlignment="1" applyProtection="1">
      <alignment horizontal="center" vertical="center"/>
    </xf>
    <xf numFmtId="1" fontId="2" fillId="0" borderId="6" xfId="0" applyNumberFormat="1" applyFont="1" applyBorder="1" applyAlignment="1" applyProtection="1"/>
    <xf numFmtId="0" fontId="1" fillId="5" borderId="0" xfId="0" applyFont="1" applyFill="1" applyBorder="1" applyAlignment="1" applyProtection="1"/>
    <xf numFmtId="0" fontId="2" fillId="0" borderId="0" xfId="0" applyFont="1" applyFill="1" applyBorder="1" applyProtection="1"/>
    <xf numFmtId="0" fontId="2" fillId="0" borderId="0" xfId="0" applyFont="1" applyFill="1" applyBorder="1" applyAlignment="1" applyProtection="1">
      <alignment horizontal="left"/>
    </xf>
    <xf numFmtId="0" fontId="2" fillId="0" borderId="1" xfId="0" applyFont="1" applyFill="1" applyBorder="1" applyAlignment="1" applyProtection="1"/>
    <xf numFmtId="0" fontId="2" fillId="0" borderId="0" xfId="0" applyFont="1" applyFill="1" applyBorder="1" applyAlignment="1" applyProtection="1">
      <alignment vertical="center"/>
    </xf>
    <xf numFmtId="0" fontId="1" fillId="0" borderId="0" xfId="0" applyFont="1" applyFill="1" applyBorder="1" applyAlignment="1" applyProtection="1"/>
    <xf numFmtId="0" fontId="2" fillId="7" borderId="0" xfId="0" applyFont="1" applyFill="1" applyBorder="1" applyProtection="1"/>
    <xf numFmtId="0" fontId="2" fillId="7" borderId="0" xfId="0" applyFont="1" applyFill="1" applyBorder="1" applyAlignment="1" applyProtection="1">
      <alignment vertical="center"/>
    </xf>
    <xf numFmtId="0" fontId="2" fillId="7" borderId="0" xfId="0" applyFont="1" applyFill="1" applyBorder="1" applyAlignment="1" applyProtection="1"/>
    <xf numFmtId="0" fontId="2" fillId="7" borderId="0" xfId="0" applyFont="1" applyFill="1" applyBorder="1" applyAlignment="1" applyProtection="1">
      <alignment horizontal="center"/>
    </xf>
    <xf numFmtId="0" fontId="8" fillId="7" borderId="0" xfId="0" applyFont="1" applyFill="1" applyBorder="1" applyProtection="1"/>
    <xf numFmtId="0" fontId="8" fillId="7" borderId="0" xfId="0" applyFont="1" applyFill="1"/>
    <xf numFmtId="1" fontId="1" fillId="0" borderId="0" xfId="0" applyNumberFormat="1" applyFont="1" applyBorder="1" applyAlignment="1" applyProtection="1">
      <alignment horizontal="center"/>
    </xf>
    <xf numFmtId="0" fontId="1" fillId="0" borderId="0" xfId="0" applyFont="1" applyBorder="1" applyAlignment="1" applyProtection="1">
      <alignment wrapText="1"/>
    </xf>
    <xf numFmtId="0" fontId="1" fillId="7" borderId="0" xfId="0" applyFont="1" applyFill="1" applyBorder="1" applyAlignment="1" applyProtection="1">
      <alignment wrapText="1"/>
    </xf>
    <xf numFmtId="0" fontId="1" fillId="0" borderId="1" xfId="0" applyFont="1" applyBorder="1" applyAlignment="1" applyProtection="1"/>
    <xf numFmtId="1" fontId="2" fillId="0" borderId="0" xfId="0" applyNumberFormat="1" applyFont="1" applyBorder="1" applyAlignment="1" applyProtection="1">
      <alignment vertical="center"/>
    </xf>
    <xf numFmtId="1" fontId="2" fillId="0" borderId="0" xfId="0" applyNumberFormat="1" applyFont="1" applyFill="1" applyBorder="1" applyAlignment="1" applyProtection="1">
      <alignment vertical="center"/>
    </xf>
    <xf numFmtId="1" fontId="2" fillId="0" borderId="0" xfId="0" applyNumberFormat="1" applyFont="1" applyBorder="1" applyAlignment="1" applyProtection="1"/>
    <xf numFmtId="0" fontId="1" fillId="5" borderId="0" xfId="0" applyFont="1" applyFill="1" applyBorder="1" applyProtection="1"/>
    <xf numFmtId="0" fontId="2" fillId="0" borderId="4" xfId="0" applyFont="1" applyFill="1" applyBorder="1" applyAlignment="1" applyProtection="1">
      <alignment horizontal="left"/>
    </xf>
    <xf numFmtId="0" fontId="2" fillId="0" borderId="10" xfId="0" applyFont="1" applyFill="1" applyBorder="1" applyAlignment="1" applyProtection="1">
      <alignment horizontal="left"/>
    </xf>
    <xf numFmtId="0" fontId="0" fillId="5" borderId="0" xfId="0" applyFill="1" applyAlignment="1" applyProtection="1">
      <alignment horizontal="center" vertical="center"/>
    </xf>
    <xf numFmtId="0" fontId="0" fillId="5" borderId="0" xfId="0" applyFont="1" applyFill="1" applyAlignment="1" applyProtection="1">
      <alignment horizontal="center" vertical="center"/>
    </xf>
    <xf numFmtId="0" fontId="0" fillId="0" borderId="0" xfId="0" applyProtection="1"/>
    <xf numFmtId="0" fontId="14" fillId="0" borderId="0" xfId="0" applyFont="1" applyFill="1" applyAlignment="1" applyProtection="1">
      <alignment horizontal="center"/>
    </xf>
    <xf numFmtId="0" fontId="2" fillId="0" borderId="2" xfId="0" applyFont="1" applyFill="1" applyBorder="1" applyAlignment="1" applyProtection="1">
      <alignment horizontal="left"/>
    </xf>
    <xf numFmtId="0" fontId="0" fillId="0" borderId="1" xfId="0" applyBorder="1" applyProtection="1"/>
    <xf numFmtId="0" fontId="15" fillId="5" borderId="0" xfId="0" applyFont="1" applyFill="1" applyAlignment="1" applyProtection="1">
      <alignment horizontal="center" vertical="center"/>
    </xf>
    <xf numFmtId="0" fontId="14" fillId="5" borderId="3"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0" fillId="5" borderId="11" xfId="0" applyFill="1" applyBorder="1" applyAlignment="1" applyProtection="1">
      <alignment horizontal="center" vertical="center"/>
    </xf>
    <xf numFmtId="0" fontId="0" fillId="5" borderId="13" xfId="0" applyFont="1" applyFill="1" applyBorder="1" applyAlignment="1" applyProtection="1">
      <alignment horizontal="center" vertical="center"/>
    </xf>
    <xf numFmtId="0" fontId="0" fillId="5" borderId="17" xfId="0" applyFill="1" applyBorder="1" applyAlignment="1" applyProtection="1">
      <alignment horizontal="center" vertical="center"/>
    </xf>
    <xf numFmtId="0" fontId="0" fillId="5" borderId="18" xfId="0" applyFont="1" applyFill="1" applyBorder="1" applyAlignment="1" applyProtection="1">
      <alignment horizontal="center" vertical="center"/>
    </xf>
    <xf numFmtId="0" fontId="14" fillId="2" borderId="6" xfId="0" applyFont="1" applyFill="1" applyBorder="1" applyAlignment="1" applyProtection="1">
      <alignment horizontal="center"/>
      <protection locked="0"/>
    </xf>
    <xf numFmtId="0" fontId="2" fillId="0" borderId="0" xfId="0" applyFont="1" applyFill="1" applyBorder="1" applyAlignment="1" applyProtection="1">
      <alignment horizontal="right"/>
    </xf>
    <xf numFmtId="0" fontId="2" fillId="0" borderId="6" xfId="0" applyFont="1" applyFill="1" applyBorder="1" applyAlignment="1" applyProtection="1"/>
    <xf numFmtId="0" fontId="14" fillId="0" borderId="0" xfId="0" applyFont="1" applyFill="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Fill="1" applyBorder="1" applyAlignment="1" applyProtection="1">
      <alignment horizontal="center"/>
    </xf>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10" fontId="2" fillId="0" borderId="4" xfId="0" applyNumberFormat="1" applyFont="1" applyFill="1" applyBorder="1" applyAlignment="1" applyProtection="1">
      <alignment vertical="center" wrapText="1"/>
    </xf>
    <xf numFmtId="9" fontId="2" fillId="0" borderId="4" xfId="0" applyNumberFormat="1" applyFont="1" applyFill="1" applyBorder="1" applyAlignment="1" applyProtection="1">
      <alignment vertical="center" wrapText="1"/>
    </xf>
    <xf numFmtId="164" fontId="2" fillId="0" borderId="3" xfId="0" quotePrefix="1" applyNumberFormat="1" applyFont="1" applyFill="1" applyBorder="1" applyAlignment="1" applyProtection="1">
      <alignment vertical="center" wrapText="1"/>
    </xf>
    <xf numFmtId="10" fontId="2" fillId="0" borderId="4" xfId="0" applyNumberFormat="1" applyFont="1" applyFill="1" applyBorder="1" applyAlignment="1" applyProtection="1">
      <alignment horizontal="left" vertical="center" wrapText="1"/>
    </xf>
    <xf numFmtId="164" fontId="2" fillId="5" borderId="0" xfId="0" applyNumberFormat="1" applyFont="1" applyFill="1" applyBorder="1" applyProtection="1"/>
    <xf numFmtId="164" fontId="2" fillId="5" borderId="0" xfId="0" applyNumberFormat="1" applyFont="1" applyFill="1" applyBorder="1" applyAlignment="1" applyProtection="1"/>
    <xf numFmtId="0" fontId="1" fillId="5" borderId="0" xfId="0" applyFont="1" applyFill="1" applyBorder="1" applyAlignment="1" applyProtection="1">
      <alignment vertical="top" wrapText="1"/>
    </xf>
    <xf numFmtId="164" fontId="2" fillId="0" borderId="6" xfId="0" applyNumberFormat="1" applyFont="1" applyBorder="1" applyAlignment="1" applyProtection="1">
      <alignment horizontal="center"/>
    </xf>
    <xf numFmtId="0" fontId="2" fillId="0" borderId="0" xfId="0" applyFont="1" applyBorder="1" applyAlignment="1" applyProtection="1">
      <alignment horizontal="center" vertical="center" textRotation="90"/>
    </xf>
    <xf numFmtId="10" fontId="1" fillId="5" borderId="0" xfId="0" applyNumberFormat="1" applyFont="1" applyFill="1" applyBorder="1" applyAlignment="1" applyProtection="1"/>
    <xf numFmtId="10" fontId="1" fillId="5" borderId="0" xfId="0" applyNumberFormat="1" applyFont="1" applyFill="1" applyBorder="1" applyAlignment="1" applyProtection="1">
      <alignment vertical="top" wrapText="1"/>
    </xf>
    <xf numFmtId="0" fontId="1" fillId="5" borderId="0" xfId="0" applyFont="1" applyFill="1" applyBorder="1" applyAlignment="1" applyProtection="1">
      <alignment wrapText="1"/>
    </xf>
    <xf numFmtId="0" fontId="1" fillId="5" borderId="0" xfId="0" applyFont="1" applyFill="1" applyBorder="1" applyAlignment="1" applyProtection="1">
      <alignment horizontal="center" wrapText="1"/>
    </xf>
    <xf numFmtId="0" fontId="1" fillId="5" borderId="0" xfId="0" applyFont="1" applyFill="1" applyBorder="1" applyAlignment="1" applyProtection="1">
      <alignment horizontal="center" vertical="top" wrapText="1"/>
    </xf>
    <xf numFmtId="10" fontId="2" fillId="5" borderId="0" xfId="0" applyNumberFormat="1" applyFont="1" applyFill="1" applyBorder="1" applyAlignment="1" applyProtection="1"/>
    <xf numFmtId="0" fontId="1" fillId="5" borderId="6" xfId="0" applyFont="1" applyFill="1" applyBorder="1" applyAlignment="1" applyProtection="1">
      <alignment horizontal="center"/>
    </xf>
    <xf numFmtId="10" fontId="2" fillId="5" borderId="0" xfId="0" applyNumberFormat="1" applyFont="1" applyFill="1" applyBorder="1" applyAlignment="1" applyProtection="1">
      <alignment vertical="top" wrapText="1"/>
    </xf>
    <xf numFmtId="9" fontId="2" fillId="5" borderId="0" xfId="0" applyNumberFormat="1" applyFont="1" applyFill="1" applyBorder="1" applyProtection="1"/>
    <xf numFmtId="164" fontId="1" fillId="0" borderId="6" xfId="0" applyNumberFormat="1" applyFont="1" applyBorder="1" applyAlignment="1" applyProtection="1">
      <alignment horizontal="center"/>
    </xf>
    <xf numFmtId="0" fontId="2" fillId="0" borderId="6" xfId="0" applyFont="1" applyFill="1" applyBorder="1" applyAlignment="1" applyProtection="1">
      <alignment horizontal="center"/>
    </xf>
    <xf numFmtId="0" fontId="14" fillId="0" borderId="0" xfId="0" applyFont="1" applyFill="1" applyAlignment="1" applyProtection="1">
      <alignment horizontal="center"/>
    </xf>
    <xf numFmtId="0" fontId="14" fillId="0" borderId="1" xfId="0" applyFont="1" applyFill="1" applyBorder="1" applyAlignment="1" applyProtection="1">
      <alignment horizontal="center"/>
    </xf>
    <xf numFmtId="0" fontId="3" fillId="0" borderId="0" xfId="0" applyFont="1" applyBorder="1" applyAlignment="1" applyProtection="1">
      <alignment vertical="center"/>
    </xf>
    <xf numFmtId="0" fontId="3" fillId="5" borderId="0" xfId="0" applyFont="1" applyFill="1" applyBorder="1" applyAlignment="1" applyProtection="1">
      <alignment vertical="center"/>
    </xf>
    <xf numFmtId="0" fontId="3" fillId="7" borderId="0" xfId="0" applyFont="1" applyFill="1" applyBorder="1" applyAlignment="1" applyProtection="1">
      <alignment vertical="center"/>
    </xf>
    <xf numFmtId="0" fontId="16" fillId="0" borderId="0" xfId="1" applyFill="1" applyAlignment="1">
      <alignment vertical="top"/>
    </xf>
    <xf numFmtId="0" fontId="19" fillId="0" borderId="0" xfId="1" applyFont="1" applyFill="1" applyAlignment="1">
      <alignment vertical="top"/>
    </xf>
    <xf numFmtId="0" fontId="8" fillId="0" borderId="0" xfId="1" applyFont="1" applyFill="1" applyAlignment="1">
      <alignment vertical="top"/>
    </xf>
    <xf numFmtId="1" fontId="2" fillId="0" borderId="6" xfId="0" applyNumberFormat="1" applyFont="1" applyFill="1" applyBorder="1" applyAlignment="1" applyProtection="1">
      <alignment horizontal="right"/>
    </xf>
    <xf numFmtId="1" fontId="2" fillId="0" borderId="6" xfId="0" applyNumberFormat="1" applyFont="1" applyFill="1" applyBorder="1" applyAlignment="1" applyProtection="1"/>
    <xf numFmtId="0" fontId="1" fillId="0" borderId="0" xfId="0" applyFont="1" applyBorder="1" applyAlignment="1" applyProtection="1">
      <alignment horizontal="left"/>
    </xf>
    <xf numFmtId="0" fontId="0" fillId="0" borderId="0" xfId="0" applyBorder="1" applyProtection="1"/>
    <xf numFmtId="0" fontId="14" fillId="0" borderId="0" xfId="0" applyFont="1" applyBorder="1" applyAlignment="1" applyProtection="1">
      <alignment horizontal="center" vertical="center"/>
    </xf>
    <xf numFmtId="0" fontId="0" fillId="0" borderId="0" xfId="0" applyFill="1" applyBorder="1" applyProtection="1"/>
    <xf numFmtId="0" fontId="2" fillId="3" borderId="6" xfId="0" applyFont="1" applyFill="1" applyBorder="1" applyAlignment="1" applyProtection="1">
      <alignment horizontal="center"/>
      <protection locked="0"/>
    </xf>
    <xf numFmtId="0" fontId="8" fillId="0" borderId="0" xfId="0" applyFont="1" applyFill="1"/>
    <xf numFmtId="0" fontId="7" fillId="9" borderId="17" xfId="0" applyFont="1" applyFill="1" applyBorder="1" applyAlignment="1" applyProtection="1"/>
    <xf numFmtId="0" fontId="8" fillId="5" borderId="6" xfId="0" applyFont="1" applyFill="1" applyBorder="1" applyAlignment="1" applyProtection="1">
      <alignment horizontal="justify" vertical="top"/>
    </xf>
    <xf numFmtId="0" fontId="9" fillId="0" borderId="6" xfId="0" applyFont="1" applyBorder="1" applyAlignment="1" applyProtection="1">
      <alignment horizontal="justify" vertical="top"/>
    </xf>
    <xf numFmtId="164" fontId="8" fillId="0" borderId="6" xfId="0" applyNumberFormat="1" applyFont="1" applyBorder="1" applyAlignment="1" applyProtection="1">
      <alignment horizontal="justify" vertical="top"/>
    </xf>
    <xf numFmtId="0" fontId="8" fillId="5" borderId="0" xfId="0" applyFont="1" applyFill="1" applyBorder="1" applyAlignment="1" applyProtection="1">
      <alignment horizontal="justify" vertical="top"/>
    </xf>
    <xf numFmtId="0" fontId="8" fillId="7" borderId="0" xfId="0" applyFont="1" applyFill="1" applyBorder="1" applyAlignment="1" applyProtection="1">
      <alignment horizontal="justify" vertical="top"/>
    </xf>
    <xf numFmtId="0" fontId="8" fillId="0" borderId="0" xfId="0" applyFont="1" applyBorder="1" applyAlignment="1" applyProtection="1">
      <alignment horizontal="justify" vertical="top"/>
    </xf>
    <xf numFmtId="0" fontId="0" fillId="0" borderId="0" xfId="0" applyAlignment="1" applyProtection="1">
      <alignment horizontal="left" vertical="top" wrapText="1"/>
    </xf>
    <xf numFmtId="0" fontId="14" fillId="0" borderId="0" xfId="0" applyFont="1" applyFill="1" applyAlignment="1" applyProtection="1">
      <alignment horizontal="center"/>
    </xf>
    <xf numFmtId="0" fontId="0" fillId="0" borderId="0" xfId="0" applyAlignment="1" applyProtection="1">
      <alignment horizontal="left" vertical="top" wrapText="1"/>
    </xf>
    <xf numFmtId="0" fontId="14" fillId="0" borderId="0" xfId="0" applyFont="1" applyFill="1" applyAlignment="1" applyProtection="1">
      <alignment horizontal="center"/>
    </xf>
    <xf numFmtId="0" fontId="13" fillId="5" borderId="0" xfId="0" applyFont="1" applyFill="1" applyBorder="1" applyAlignment="1" applyProtection="1">
      <alignment horizontal="center" vertical="center"/>
    </xf>
    <xf numFmtId="0" fontId="2" fillId="0" borderId="10" xfId="0" applyFont="1" applyFill="1" applyBorder="1" applyAlignment="1" applyProtection="1">
      <alignment horizontal="center"/>
    </xf>
    <xf numFmtId="0" fontId="2" fillId="0" borderId="15"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0" xfId="0" applyFont="1" applyFill="1" applyBorder="1" applyAlignment="1" applyProtection="1">
      <alignment vertical="center" wrapText="1"/>
    </xf>
    <xf numFmtId="0" fontId="8" fillId="0" borderId="3" xfId="0" applyFont="1" applyFill="1" applyBorder="1" applyAlignment="1" applyProtection="1">
      <alignment horizontal="justify" vertical="top" wrapText="1"/>
    </xf>
    <xf numFmtId="164" fontId="8" fillId="0" borderId="6" xfId="0" applyNumberFormat="1" applyFont="1" applyFill="1" applyBorder="1" applyAlignment="1" applyProtection="1">
      <alignment horizontal="justify" vertical="top"/>
    </xf>
    <xf numFmtId="0" fontId="8" fillId="5" borderId="5" xfId="0" applyFont="1" applyFill="1" applyBorder="1" applyAlignment="1" applyProtection="1">
      <alignment horizontal="justify" vertical="top"/>
    </xf>
    <xf numFmtId="0" fontId="9" fillId="5" borderId="0" xfId="0" applyFont="1" applyFill="1" applyBorder="1" applyAlignment="1" applyProtection="1">
      <alignment vertical="top"/>
    </xf>
    <xf numFmtId="0" fontId="9" fillId="5" borderId="10" xfId="0" applyFont="1" applyFill="1" applyBorder="1" applyAlignment="1" applyProtection="1">
      <alignment vertical="top"/>
    </xf>
    <xf numFmtId="1" fontId="1" fillId="0" borderId="6" xfId="0" applyNumberFormat="1" applyFont="1" applyBorder="1" applyAlignment="1" applyProtection="1">
      <alignment vertical="center"/>
    </xf>
    <xf numFmtId="0" fontId="1" fillId="0" borderId="6" xfId="0" applyFont="1" applyFill="1" applyBorder="1" applyAlignment="1" applyProtection="1"/>
    <xf numFmtId="1" fontId="1" fillId="0" borderId="6" xfId="0" applyNumberFormat="1" applyFont="1" applyFill="1" applyBorder="1" applyAlignment="1" applyProtection="1"/>
    <xf numFmtId="0" fontId="1" fillId="2" borderId="6" xfId="0" applyFont="1" applyFill="1" applyBorder="1" applyAlignment="1" applyProtection="1">
      <alignment horizontal="center" vertical="center"/>
    </xf>
    <xf numFmtId="0" fontId="2" fillId="4" borderId="6" xfId="0" applyFont="1" applyFill="1" applyBorder="1" applyProtection="1"/>
    <xf numFmtId="0" fontId="14" fillId="5" borderId="7" xfId="0" applyFont="1" applyFill="1" applyBorder="1" applyAlignment="1" applyProtection="1">
      <alignment horizontal="center" vertical="center"/>
    </xf>
    <xf numFmtId="0" fontId="2" fillId="0" borderId="0" xfId="0" applyFont="1" applyFill="1" applyBorder="1" applyAlignment="1" applyProtection="1">
      <alignment horizontal="left" indent="1"/>
    </xf>
    <xf numFmtId="1" fontId="1" fillId="0" borderId="0" xfId="0" applyNumberFormat="1" applyFont="1" applyFill="1" applyBorder="1" applyAlignment="1" applyProtection="1"/>
    <xf numFmtId="1" fontId="2" fillId="0" borderId="0" xfId="0" applyNumberFormat="1" applyFont="1" applyFill="1" applyBorder="1" applyAlignment="1" applyProtection="1"/>
    <xf numFmtId="10" fontId="2" fillId="0" borderId="3" xfId="0" applyNumberFormat="1" applyFont="1" applyFill="1" applyBorder="1" applyAlignment="1" applyProtection="1">
      <alignment vertical="center" wrapText="1"/>
    </xf>
    <xf numFmtId="0" fontId="2" fillId="0" borderId="0" xfId="0" applyFont="1" applyBorder="1" applyAlignment="1" applyProtection="1">
      <alignment horizontal="justify" vertical="center" wrapText="1"/>
    </xf>
    <xf numFmtId="0" fontId="8" fillId="0" borderId="3" xfId="0" applyFont="1" applyFill="1" applyBorder="1" applyAlignment="1" applyProtection="1">
      <alignment horizontal="justify" vertical="top" wrapText="1"/>
    </xf>
    <xf numFmtId="0" fontId="2" fillId="9" borderId="0" xfId="0" applyFont="1" applyFill="1" applyBorder="1" applyAlignment="1" applyProtection="1"/>
    <xf numFmtId="0" fontId="14" fillId="5" borderId="17"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14" fillId="2" borderId="6" xfId="0" applyFont="1" applyFill="1" applyBorder="1" applyAlignment="1" applyProtection="1">
      <alignment horizontal="center"/>
    </xf>
    <xf numFmtId="0" fontId="7" fillId="2" borderId="6" xfId="0" applyFont="1" applyFill="1" applyBorder="1" applyAlignment="1" applyProtection="1">
      <alignment horizontal="center"/>
    </xf>
    <xf numFmtId="165" fontId="2" fillId="6" borderId="6" xfId="0" applyNumberFormat="1" applyFont="1" applyFill="1" applyBorder="1" applyAlignment="1" applyProtection="1"/>
    <xf numFmtId="0" fontId="2" fillId="3" borderId="6" xfId="0" applyFont="1" applyFill="1" applyBorder="1" applyAlignment="1" applyProtection="1">
      <alignment horizontal="center"/>
    </xf>
    <xf numFmtId="165" fontId="2" fillId="3" borderId="6" xfId="0" applyNumberFormat="1" applyFont="1" applyFill="1" applyBorder="1" applyAlignment="1" applyProtection="1">
      <alignment horizontal="right"/>
    </xf>
    <xf numFmtId="0" fontId="2" fillId="3" borderId="6" xfId="0" applyFont="1" applyFill="1" applyBorder="1" applyAlignment="1" applyProtection="1">
      <alignment horizontal="right"/>
    </xf>
    <xf numFmtId="14" fontId="2" fillId="0" borderId="0" xfId="0" applyNumberFormat="1" applyFont="1" applyBorder="1" applyAlignment="1" applyProtection="1">
      <alignment horizontal="left"/>
    </xf>
    <xf numFmtId="0" fontId="14" fillId="0" borderId="0" xfId="0" applyFont="1" applyFill="1" applyAlignment="1" applyProtection="1">
      <alignment horizontal="center"/>
    </xf>
    <xf numFmtId="0" fontId="0" fillId="0" borderId="0" xfId="0" applyAlignment="1" applyProtection="1">
      <alignment horizontal="left" vertical="top" wrapText="1"/>
    </xf>
    <xf numFmtId="0" fontId="14" fillId="0" borderId="0" xfId="0" applyFont="1" applyFill="1" applyAlignment="1" applyProtection="1">
      <alignment horizontal="center"/>
    </xf>
    <xf numFmtId="0" fontId="26" fillId="0" borderId="0" xfId="2" applyFont="1" applyFill="1" applyBorder="1" applyAlignment="1" applyProtection="1">
      <alignment horizontal="left"/>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8" fillId="0" borderId="3" xfId="0" applyFont="1" applyFill="1" applyBorder="1" applyAlignment="1" applyProtection="1">
      <alignment horizontal="justify" vertical="top" wrapText="1"/>
    </xf>
    <xf numFmtId="0" fontId="2" fillId="4" borderId="6" xfId="0" applyFont="1" applyFill="1" applyBorder="1" applyAlignment="1" applyProtection="1"/>
    <xf numFmtId="0" fontId="1" fillId="2" borderId="14" xfId="0" applyFont="1" applyFill="1" applyBorder="1" applyAlignment="1" applyProtection="1">
      <alignment horizontal="center" vertical="center"/>
    </xf>
    <xf numFmtId="0" fontId="2" fillId="2" borderId="6" xfId="0" applyFont="1" applyFill="1" applyBorder="1" applyAlignment="1" applyProtection="1">
      <alignment horizontal="center"/>
      <protection locked="0"/>
    </xf>
    <xf numFmtId="0" fontId="8" fillId="6" borderId="6" xfId="0" applyFont="1" applyFill="1" applyBorder="1" applyAlignment="1" applyProtection="1">
      <alignment horizontal="left"/>
      <protection locked="0"/>
    </xf>
    <xf numFmtId="0" fontId="9" fillId="0" borderId="0" xfId="0" applyFont="1" applyAlignment="1" applyProtection="1">
      <alignment horizontal="right"/>
    </xf>
    <xf numFmtId="0" fontId="24" fillId="0" borderId="0" xfId="0" applyFont="1" applyBorder="1" applyAlignment="1" applyProtection="1"/>
    <xf numFmtId="0" fontId="2" fillId="0" borderId="18" xfId="0" applyFont="1" applyBorder="1" applyAlignment="1" applyProtection="1"/>
    <xf numFmtId="0" fontId="24" fillId="0" borderId="18" xfId="0" applyFont="1" applyBorder="1" applyAlignment="1" applyProtection="1"/>
    <xf numFmtId="0" fontId="2" fillId="0" borderId="17" xfId="0" applyFont="1" applyBorder="1" applyAlignment="1" applyProtection="1"/>
    <xf numFmtId="0" fontId="24" fillId="0" borderId="17" xfId="0" applyFont="1" applyBorder="1" applyAlignment="1" applyProtection="1"/>
    <xf numFmtId="9" fontId="1" fillId="5" borderId="0" xfId="4" applyFont="1" applyFill="1" applyBorder="1" applyProtection="1"/>
    <xf numFmtId="0" fontId="1" fillId="5" borderId="0" xfId="0" applyFont="1" applyFill="1" applyBorder="1" applyAlignment="1" applyProtection="1">
      <alignment horizontal="right"/>
    </xf>
    <xf numFmtId="0" fontId="8" fillId="0" borderId="3" xfId="0" applyFont="1" applyFill="1" applyBorder="1" applyAlignment="1" applyProtection="1">
      <alignment horizontal="justify" vertical="top" wrapText="1"/>
    </xf>
    <xf numFmtId="0" fontId="2" fillId="5" borderId="0" xfId="0" applyFont="1" applyFill="1" applyBorder="1" applyAlignment="1" applyProtection="1">
      <alignment horizontal="center"/>
    </xf>
    <xf numFmtId="0" fontId="3" fillId="0" borderId="0" xfId="0" applyFont="1" applyBorder="1" applyAlignment="1" applyProtection="1">
      <alignment horizontal="justify"/>
    </xf>
    <xf numFmtId="0" fontId="2" fillId="4" borderId="6" xfId="0" applyFont="1" applyFill="1" applyBorder="1" applyAlignment="1" applyProtection="1">
      <protection locked="0"/>
    </xf>
    <xf numFmtId="0" fontId="3" fillId="0" borderId="0" xfId="0" applyFont="1" applyBorder="1" applyAlignment="1" applyProtection="1">
      <alignment horizontal="justify" vertical="center" wrapText="1"/>
    </xf>
    <xf numFmtId="0" fontId="1" fillId="0" borderId="0" xfId="0" applyFont="1" applyBorder="1" applyAlignment="1" applyProtection="1">
      <alignment horizontal="center"/>
    </xf>
    <xf numFmtId="0" fontId="5" fillId="0" borderId="0" xfId="0" applyFont="1" applyBorder="1" applyAlignment="1" applyProtection="1">
      <alignment horizontal="center"/>
    </xf>
    <xf numFmtId="0" fontId="2" fillId="0" borderId="4" xfId="0" applyFont="1" applyBorder="1" applyAlignment="1" applyProtection="1">
      <alignment horizontal="left"/>
    </xf>
    <xf numFmtId="0" fontId="13" fillId="5" borderId="0" xfId="0" applyFont="1" applyFill="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5" borderId="0" xfId="0" applyFont="1" applyFill="1" applyBorder="1" applyAlignment="1" applyProtection="1">
      <alignment horizontal="center"/>
    </xf>
    <xf numFmtId="0" fontId="1" fillId="2" borderId="14" xfId="0" applyFont="1" applyFill="1" applyBorder="1" applyAlignment="1" applyProtection="1">
      <alignment horizontal="center" vertical="center"/>
      <protection locked="0"/>
    </xf>
    <xf numFmtId="0" fontId="0" fillId="5" borderId="8" xfId="0" applyFill="1" applyBorder="1" applyAlignment="1" applyProtection="1">
      <alignment horizontal="center" vertical="center"/>
    </xf>
    <xf numFmtId="0" fontId="0" fillId="5" borderId="7"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0" borderId="0" xfId="0" applyFont="1" applyFill="1" applyBorder="1" applyAlignment="1" applyProtection="1">
      <alignment horizontal="center"/>
    </xf>
    <xf numFmtId="0" fontId="14" fillId="5" borderId="11"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2" fillId="2" borderId="6" xfId="0" applyFont="1" applyFill="1" applyBorder="1" applyAlignment="1" applyProtection="1">
      <alignment horizontal="center"/>
    </xf>
    <xf numFmtId="0" fontId="8" fillId="6" borderId="6" xfId="0" applyFont="1" applyFill="1" applyBorder="1" applyAlignment="1" applyProtection="1">
      <alignment horizontal="left"/>
    </xf>
    <xf numFmtId="0" fontId="9" fillId="0" borderId="6" xfId="0" applyFont="1" applyBorder="1" applyAlignment="1" applyProtection="1">
      <alignment horizontal="center"/>
    </xf>
    <xf numFmtId="2" fontId="8" fillId="3" borderId="6" xfId="0" applyNumberFormat="1" applyFont="1" applyFill="1" applyBorder="1" applyProtection="1"/>
    <xf numFmtId="0" fontId="2" fillId="0" borderId="0" xfId="0" applyFont="1" applyFill="1" applyBorder="1" applyAlignment="1" applyProtection="1">
      <alignment horizontal="left"/>
    </xf>
    <xf numFmtId="9" fontId="2" fillId="0" borderId="0" xfId="0" quotePrefix="1" applyNumberFormat="1" applyFont="1" applyFill="1" applyBorder="1" applyAlignment="1" applyProtection="1">
      <alignment vertical="center" wrapText="1"/>
    </xf>
    <xf numFmtId="10" fontId="2" fillId="0" borderId="0" xfId="0" quotePrefix="1" applyNumberFormat="1" applyFont="1" applyFill="1" applyBorder="1" applyAlignment="1" applyProtection="1">
      <alignment vertical="center"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14" fillId="0" borderId="0" xfId="0" applyFont="1" applyFill="1" applyAlignment="1" applyProtection="1">
      <alignment horizontal="center"/>
    </xf>
    <xf numFmtId="0" fontId="23" fillId="0" borderId="0" xfId="0" applyFont="1" applyFill="1" applyAlignment="1" applyProtection="1">
      <alignment horizontal="justify" vertical="top" wrapText="1"/>
    </xf>
    <xf numFmtId="0" fontId="0" fillId="0" borderId="0" xfId="0" applyFont="1" applyFill="1" applyBorder="1" applyAlignment="1" applyProtection="1">
      <alignment horizontal="center"/>
    </xf>
    <xf numFmtId="0" fontId="2" fillId="5" borderId="0" xfId="0" applyFont="1" applyFill="1" applyBorder="1" applyAlignment="1" applyProtection="1">
      <alignment horizontal="center"/>
    </xf>
    <xf numFmtId="0" fontId="1" fillId="0" borderId="0" xfId="0" applyFont="1" applyBorder="1" applyProtection="1"/>
    <xf numFmtId="0" fontId="2" fillId="4" borderId="0" xfId="0" applyFont="1" applyFill="1" applyBorder="1" applyAlignment="1" applyProtection="1">
      <protection locked="0"/>
    </xf>
    <xf numFmtId="0" fontId="1" fillId="0" borderId="0" xfId="0" applyFont="1" applyBorder="1" applyAlignment="1" applyProtection="1">
      <alignment horizontal="center" wrapText="1"/>
    </xf>
    <xf numFmtId="0" fontId="2" fillId="2" borderId="5" xfId="0" applyFont="1" applyFill="1" applyBorder="1" applyAlignment="1" applyProtection="1">
      <protection locked="0"/>
    </xf>
    <xf numFmtId="0" fontId="1" fillId="5" borderId="0" xfId="0" applyNumberFormat="1" applyFont="1" applyFill="1" applyBorder="1" applyAlignment="1" applyProtection="1">
      <alignment horizontal="center"/>
    </xf>
    <xf numFmtId="0" fontId="8" fillId="0" borderId="3" xfId="0" applyFont="1" applyFill="1" applyBorder="1" applyAlignment="1" applyProtection="1">
      <alignment horizontal="justify" vertical="top" wrapText="1"/>
    </xf>
    <xf numFmtId="0" fontId="2" fillId="5" borderId="5" xfId="0" applyFont="1" applyFill="1" applyBorder="1" applyAlignment="1" applyProtection="1">
      <alignment horizontal="center"/>
    </xf>
    <xf numFmtId="0" fontId="2" fillId="5" borderId="20" xfId="0" applyFont="1" applyFill="1" applyBorder="1" applyAlignment="1" applyProtection="1">
      <alignment horizontal="center"/>
    </xf>
    <xf numFmtId="0" fontId="1" fillId="5" borderId="21" xfId="0" applyFont="1" applyFill="1" applyBorder="1" applyAlignment="1" applyProtection="1">
      <alignment horizontal="center"/>
    </xf>
    <xf numFmtId="0" fontId="24" fillId="0" borderId="0" xfId="0" applyFont="1" applyBorder="1" applyAlignment="1" applyProtection="1">
      <alignment horizontal="left"/>
    </xf>
    <xf numFmtId="0" fontId="1" fillId="0" borderId="0" xfId="0" applyFont="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10" fontId="2" fillId="0" borderId="0" xfId="0" quotePrefix="1" applyNumberFormat="1" applyFont="1" applyFill="1" applyBorder="1" applyAlignment="1" applyProtection="1">
      <alignment horizontal="left" vertical="center" wrapText="1"/>
    </xf>
    <xf numFmtId="10" fontId="2" fillId="0" borderId="0" xfId="0" applyNumberFormat="1" applyFont="1" applyFill="1" applyBorder="1" applyAlignment="1" applyProtection="1">
      <alignment horizontal="left" vertical="center" wrapText="1"/>
    </xf>
    <xf numFmtId="10" fontId="2" fillId="0" borderId="6" xfId="0" quotePrefix="1" applyNumberFormat="1" applyFont="1" applyFill="1" applyBorder="1" applyAlignment="1" applyProtection="1">
      <alignment horizontal="left" vertical="center" wrapText="1"/>
    </xf>
    <xf numFmtId="10" fontId="2" fillId="0" borderId="6" xfId="0" applyNumberFormat="1" applyFont="1" applyFill="1" applyBorder="1" applyAlignment="1" applyProtection="1">
      <alignment horizontal="left" vertical="center" wrapText="1"/>
    </xf>
    <xf numFmtId="0" fontId="2" fillId="0" borderId="0" xfId="0" quotePrefix="1" applyFont="1" applyFill="1" applyBorder="1" applyAlignment="1" applyProtection="1">
      <alignment vertical="center" wrapText="1"/>
    </xf>
    <xf numFmtId="0" fontId="2" fillId="0" borderId="18" xfId="0" quotePrefix="1" applyFont="1" applyFill="1" applyBorder="1" applyAlignment="1" applyProtection="1">
      <alignment vertical="center" wrapText="1"/>
    </xf>
    <xf numFmtId="0" fontId="2" fillId="0" borderId="13" xfId="0" quotePrefix="1" applyFont="1" applyFill="1" applyBorder="1" applyAlignment="1" applyProtection="1">
      <alignment vertical="center" wrapText="1"/>
    </xf>
    <xf numFmtId="0" fontId="33" fillId="0" borderId="0" xfId="0" applyFont="1" applyBorder="1" applyAlignment="1" applyProtection="1">
      <alignment vertical="center" wrapText="1"/>
    </xf>
    <xf numFmtId="0" fontId="34" fillId="0" borderId="0" xfId="0" applyFont="1" applyBorder="1" applyAlignment="1" applyProtection="1">
      <alignment vertical="center" wrapText="1"/>
    </xf>
    <xf numFmtId="0" fontId="32" fillId="0" borderId="0" xfId="0" applyFont="1" applyBorder="1" applyAlignment="1" applyProtection="1">
      <alignment vertical="center" wrapText="1"/>
    </xf>
    <xf numFmtId="0" fontId="32" fillId="0" borderId="0" xfId="0" applyFont="1" applyBorder="1" applyAlignment="1" applyProtection="1">
      <alignment horizontal="justify" vertical="center" wrapText="1"/>
    </xf>
    <xf numFmtId="0" fontId="27"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30" fillId="0" borderId="0" xfId="0" applyFont="1" applyBorder="1" applyAlignment="1" applyProtection="1">
      <alignment horizontal="justify" vertical="center" wrapText="1"/>
    </xf>
    <xf numFmtId="0" fontId="28" fillId="0" borderId="0" xfId="0" applyFont="1" applyBorder="1" applyAlignment="1" applyProtection="1">
      <alignment vertical="center" wrapText="1"/>
    </xf>
    <xf numFmtId="0" fontId="29" fillId="0" borderId="0" xfId="0" applyFont="1" applyBorder="1" applyAlignment="1" applyProtection="1">
      <alignment horizontal="justify" vertical="center" wrapText="1"/>
    </xf>
    <xf numFmtId="0" fontId="29" fillId="0" borderId="0" xfId="0" applyFont="1" applyBorder="1" applyAlignment="1" applyProtection="1">
      <alignment horizontal="justify" vertical="center"/>
    </xf>
    <xf numFmtId="0" fontId="1" fillId="0" borderId="6" xfId="0" applyFont="1" applyFill="1" applyBorder="1" applyAlignment="1" applyProtection="1">
      <alignment vertical="center"/>
    </xf>
    <xf numFmtId="1" fontId="1" fillId="0" borderId="6" xfId="0" applyNumberFormat="1" applyFont="1" applyFill="1" applyBorder="1" applyAlignment="1" applyProtection="1">
      <alignment vertical="center"/>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14" fillId="0" borderId="0" xfId="0" applyFont="1" applyFill="1" applyAlignment="1" applyProtection="1">
      <alignment horizontal="center"/>
    </xf>
    <xf numFmtId="0" fontId="2" fillId="0" borderId="1" xfId="0" applyFont="1" applyFill="1" applyBorder="1" applyProtection="1"/>
    <xf numFmtId="0" fontId="2" fillId="4" borderId="2" xfId="0" applyFont="1" applyFill="1" applyBorder="1" applyAlignment="1" applyProtection="1">
      <alignment horizontal="left"/>
      <protection locked="0"/>
    </xf>
    <xf numFmtId="0" fontId="2" fillId="4" borderId="2" xfId="0" applyFont="1" applyFill="1" applyBorder="1" applyAlignment="1" applyProtection="1">
      <alignment horizontal="right"/>
      <protection locked="0"/>
    </xf>
    <xf numFmtId="3" fontId="6" fillId="3" borderId="6" xfId="2" applyNumberFormat="1" applyFont="1" applyFill="1" applyBorder="1" applyAlignment="1" applyProtection="1">
      <alignment horizontal="center" vertical="center"/>
      <protection locked="0"/>
    </xf>
    <xf numFmtId="3" fontId="6" fillId="3" borderId="6" xfId="2" applyNumberFormat="1" applyFont="1" applyFill="1" applyBorder="1" applyAlignment="1" applyProtection="1">
      <alignment horizontal="center" vertical="center"/>
    </xf>
    <xf numFmtId="0" fontId="2" fillId="3" borderId="6" xfId="0" applyFont="1" applyFill="1" applyBorder="1" applyAlignment="1" applyProtection="1"/>
    <xf numFmtId="0" fontId="3" fillId="0" borderId="0" xfId="0" applyFont="1" applyBorder="1" applyAlignment="1" applyProtection="1">
      <alignment horizontal="justify" vertical="center" wrapText="1"/>
    </xf>
    <xf numFmtId="0" fontId="0" fillId="0" borderId="0" xfId="0" applyAlignment="1" applyProtection="1">
      <alignment horizontal="left" vertical="top" wrapText="1"/>
    </xf>
    <xf numFmtId="0" fontId="14" fillId="0" borderId="0" xfId="0" applyFont="1" applyFill="1" applyAlignment="1" applyProtection="1">
      <alignment horizontal="center"/>
    </xf>
    <xf numFmtId="0" fontId="2" fillId="0" borderId="4" xfId="0" applyFont="1" applyFill="1" applyBorder="1" applyAlignment="1" applyProtection="1">
      <alignment horizontal="left"/>
    </xf>
    <xf numFmtId="0" fontId="13" fillId="5" borderId="0" xfId="0" applyFont="1" applyFill="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6" xfId="0" applyFont="1" applyBorder="1" applyAlignment="1" applyProtection="1">
      <alignment horizontal="center"/>
    </xf>
    <xf numFmtId="0" fontId="2" fillId="0" borderId="0" xfId="0" applyFont="1" applyBorder="1" applyAlignment="1" applyProtection="1">
      <alignment horizontal="left" wrapText="1"/>
    </xf>
    <xf numFmtId="0" fontId="1" fillId="0" borderId="0" xfId="0" applyFont="1" applyBorder="1" applyAlignment="1" applyProtection="1">
      <alignment horizontal="center"/>
    </xf>
    <xf numFmtId="0" fontId="2" fillId="0" borderId="0"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6" xfId="0" applyFont="1" applyBorder="1" applyAlignment="1" applyProtection="1">
      <alignment horizontal="center" vertical="center"/>
    </xf>
    <xf numFmtId="0" fontId="2" fillId="5" borderId="0" xfId="0" applyFont="1" applyFill="1" applyBorder="1" applyAlignment="1" applyProtection="1">
      <alignment horizontal="center"/>
    </xf>
    <xf numFmtId="0" fontId="2" fillId="5" borderId="6" xfId="0" applyFont="1" applyFill="1" applyBorder="1" applyAlignment="1" applyProtection="1">
      <alignment horizontal="center"/>
    </xf>
    <xf numFmtId="0" fontId="1" fillId="5" borderId="0" xfId="0" applyFont="1" applyFill="1" applyBorder="1" applyAlignment="1" applyProtection="1">
      <alignment horizontal="center"/>
    </xf>
    <xf numFmtId="0" fontId="14" fillId="0" borderId="6" xfId="0" applyFont="1" applyBorder="1" applyAlignment="1" applyProtection="1">
      <alignment horizontal="center" vertical="center"/>
    </xf>
    <xf numFmtId="1" fontId="2" fillId="0" borderId="6" xfId="0" applyNumberFormat="1" applyFont="1" applyFill="1" applyBorder="1" applyAlignment="1" applyProtection="1">
      <alignment vertical="center"/>
    </xf>
    <xf numFmtId="1" fontId="2" fillId="0" borderId="14" xfId="0" applyNumberFormat="1" applyFont="1" applyFill="1" applyBorder="1" applyAlignment="1" applyProtection="1">
      <alignment vertical="center"/>
    </xf>
    <xf numFmtId="0" fontId="2" fillId="4" borderId="2" xfId="0" applyFont="1" applyFill="1" applyBorder="1" applyAlignment="1" applyProtection="1">
      <alignment horizontal="right"/>
    </xf>
    <xf numFmtId="0" fontId="16" fillId="0" borderId="0" xfId="1" applyFill="1" applyAlignment="1" applyProtection="1">
      <alignment vertical="top"/>
    </xf>
    <xf numFmtId="0" fontId="8" fillId="0" borderId="0" xfId="1" applyFont="1" applyFill="1" applyAlignment="1" applyProtection="1">
      <alignment vertical="top"/>
    </xf>
    <xf numFmtId="0" fontId="8" fillId="0" borderId="0" xfId="1" applyFont="1" applyFill="1" applyAlignment="1" applyProtection="1">
      <alignment vertical="top" wrapText="1"/>
    </xf>
    <xf numFmtId="0" fontId="20" fillId="0" borderId="0" xfId="1" applyFont="1" applyFill="1" applyAlignment="1" applyProtection="1">
      <alignment horizontal="justify" vertical="top" wrapText="1"/>
    </xf>
    <xf numFmtId="0" fontId="22" fillId="0" borderId="0" xfId="1" quotePrefix="1" applyFont="1" applyFill="1" applyAlignment="1" applyProtection="1">
      <alignment horizontal="left" vertical="top"/>
    </xf>
    <xf numFmtId="0" fontId="20" fillId="0" borderId="0" xfId="1" applyFont="1" applyFill="1" applyAlignment="1" applyProtection="1">
      <alignment vertical="top"/>
    </xf>
    <xf numFmtId="0" fontId="22" fillId="0" borderId="0" xfId="1" applyFont="1" applyFill="1" applyAlignment="1" applyProtection="1">
      <alignment vertical="top" wrapText="1"/>
    </xf>
    <xf numFmtId="0" fontId="22" fillId="0" borderId="0" xfId="1" applyFont="1" applyFill="1" applyAlignment="1" applyProtection="1">
      <alignment vertical="top"/>
    </xf>
    <xf numFmtId="0" fontId="20" fillId="0" borderId="0" xfId="1" quotePrefix="1" applyFont="1" applyFill="1" applyAlignment="1" applyProtection="1">
      <alignment vertical="top"/>
    </xf>
    <xf numFmtId="0" fontId="10" fillId="0" borderId="0" xfId="1" applyFont="1" applyFill="1" applyAlignment="1" applyProtection="1">
      <alignment vertical="top"/>
    </xf>
    <xf numFmtId="0" fontId="9" fillId="0" borderId="0" xfId="1" applyFont="1" applyFill="1" applyAlignment="1" applyProtection="1">
      <alignment vertical="top"/>
    </xf>
    <xf numFmtId="0" fontId="20" fillId="0" borderId="0" xfId="1" quotePrefix="1" applyFont="1" applyFill="1" applyAlignment="1" applyProtection="1">
      <alignment horizontal="left" vertical="top"/>
    </xf>
    <xf numFmtId="0" fontId="8" fillId="0" borderId="0" xfId="1" applyFont="1" applyFill="1" applyAlignment="1" applyProtection="1">
      <alignment horizontal="justify" vertical="top" wrapText="1"/>
    </xf>
    <xf numFmtId="0" fontId="20" fillId="3" borderId="0" xfId="1" applyFont="1" applyFill="1" applyAlignment="1" applyProtection="1">
      <alignment horizontal="justify" vertical="top" wrapText="1"/>
    </xf>
    <xf numFmtId="0" fontId="20" fillId="2" borderId="0" xfId="1" applyFont="1" applyFill="1" applyAlignment="1" applyProtection="1">
      <alignment horizontal="justify" vertical="top" wrapText="1"/>
    </xf>
    <xf numFmtId="0" fontId="8" fillId="0" borderId="0" xfId="1" applyFont="1" applyFill="1" applyAlignment="1" applyProtection="1">
      <alignment horizontal="left" vertical="top"/>
    </xf>
    <xf numFmtId="0" fontId="16" fillId="0" borderId="0" xfId="1" applyFill="1" applyAlignment="1" applyProtection="1">
      <alignment horizontal="left" vertical="top"/>
    </xf>
    <xf numFmtId="0" fontId="7" fillId="0" borderId="0" xfId="1" quotePrefix="1" applyFont="1" applyFill="1" applyAlignment="1" applyProtection="1">
      <alignment horizontal="left" vertical="top"/>
    </xf>
    <xf numFmtId="0" fontId="2" fillId="4" borderId="0" xfId="0" applyFont="1" applyFill="1" applyBorder="1" applyAlignment="1" applyProtection="1"/>
    <xf numFmtId="0" fontId="2" fillId="2" borderId="5" xfId="0" applyFont="1" applyFill="1" applyBorder="1" applyAlignment="1" applyProtection="1"/>
    <xf numFmtId="0" fontId="0" fillId="0" borderId="6" xfId="0" applyBorder="1" applyAlignment="1" applyProtection="1">
      <alignment horizontal="center"/>
    </xf>
    <xf numFmtId="0" fontId="2" fillId="0" borderId="6" xfId="0" quotePrefix="1" applyNumberFormat="1" applyFont="1" applyFill="1" applyBorder="1" applyAlignment="1" applyProtection="1">
      <alignment vertical="center" wrapText="1"/>
    </xf>
    <xf numFmtId="0" fontId="2" fillId="0" borderId="6" xfId="0" applyFont="1" applyBorder="1" applyAlignment="1" applyProtection="1">
      <alignment horizontal="center"/>
    </xf>
    <xf numFmtId="0" fontId="3" fillId="0" borderId="0" xfId="0" applyFont="1" applyBorder="1" applyAlignment="1" applyProtection="1">
      <alignment horizontal="justify" vertical="center" wrapText="1"/>
    </xf>
    <xf numFmtId="0" fontId="5" fillId="0" borderId="0" xfId="0" applyFont="1" applyBorder="1" applyAlignment="1" applyProtection="1">
      <alignment horizontal="center"/>
    </xf>
    <xf numFmtId="0" fontId="2" fillId="0" borderId="4" xfId="0" applyFont="1" applyBorder="1" applyAlignment="1" applyProtection="1">
      <alignment horizontal="left"/>
    </xf>
    <xf numFmtId="0" fontId="13" fillId="5" borderId="0" xfId="0" applyFont="1" applyFill="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1" fillId="0" borderId="0" xfId="0" applyFont="1" applyBorder="1" applyAlignment="1" applyProtection="1">
      <alignment horizontal="center"/>
    </xf>
    <xf numFmtId="0" fontId="8" fillId="0" borderId="3" xfId="0" applyFont="1" applyFill="1" applyBorder="1" applyAlignment="1" applyProtection="1">
      <alignment horizontal="justify" vertical="top" wrapText="1"/>
    </xf>
    <xf numFmtId="0" fontId="2" fillId="5" borderId="0" xfId="0" applyFont="1" applyFill="1" applyBorder="1" applyAlignment="1" applyProtection="1">
      <alignment horizontal="center"/>
    </xf>
    <xf numFmtId="0" fontId="2" fillId="0" borderId="0" xfId="0" applyFont="1" applyBorder="1" applyAlignment="1" applyProtection="1">
      <alignment horizontal="right"/>
    </xf>
    <xf numFmtId="0" fontId="1" fillId="0" borderId="6" xfId="0" applyFont="1" applyBorder="1" applyAlignment="1" applyProtection="1">
      <alignment horizontal="center" vertical="center"/>
    </xf>
    <xf numFmtId="0" fontId="35" fillId="0" borderId="0" xfId="0" applyFont="1" applyBorder="1" applyAlignment="1" applyProtection="1"/>
    <xf numFmtId="164" fontId="2" fillId="0" borderId="4" xfId="0" applyNumberFormat="1" applyFont="1" applyBorder="1" applyAlignment="1" applyProtection="1"/>
    <xf numFmtId="0" fontId="1" fillId="0" borderId="17" xfId="0" applyFont="1" applyBorder="1" applyAlignment="1" applyProtection="1">
      <alignment horizontal="center"/>
    </xf>
    <xf numFmtId="2" fontId="8" fillId="2" borderId="6" xfId="0" applyNumberFormat="1" applyFont="1" applyFill="1" applyBorder="1" applyProtection="1">
      <protection locked="0"/>
    </xf>
    <xf numFmtId="0" fontId="8" fillId="5" borderId="0" xfId="0" applyFont="1" applyFill="1" applyBorder="1" applyAlignment="1" applyProtection="1">
      <alignment horizontal="center" wrapText="1"/>
    </xf>
    <xf numFmtId="0" fontId="8" fillId="0" borderId="0" xfId="0" applyFont="1" applyBorder="1" applyAlignment="1" applyProtection="1">
      <alignment wrapText="1"/>
    </xf>
    <xf numFmtId="0" fontId="8" fillId="7" borderId="0" xfId="0" applyFont="1" applyFill="1" applyBorder="1" applyAlignment="1" applyProtection="1">
      <alignment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14" fillId="0" borderId="0" xfId="0" applyFont="1" applyFill="1" applyAlignment="1" applyProtection="1">
      <alignment horizontal="center"/>
    </xf>
    <xf numFmtId="0" fontId="13" fillId="5" borderId="0" xfId="0" applyFont="1" applyFill="1" applyBorder="1" applyAlignment="1" applyProtection="1">
      <alignment horizontal="center"/>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2" fillId="0" borderId="0" xfId="0" applyFont="1" applyBorder="1" applyAlignment="1" applyProtection="1">
      <alignment horizontal="left"/>
    </xf>
    <xf numFmtId="0" fontId="1" fillId="0" borderId="6" xfId="0" applyFont="1" applyBorder="1" applyAlignment="1" applyProtection="1">
      <alignment horizontal="center"/>
    </xf>
    <xf numFmtId="0" fontId="2" fillId="0" borderId="14" xfId="0" applyFont="1" applyBorder="1" applyAlignment="1" applyProtection="1">
      <alignment horizontal="center" vertical="center"/>
    </xf>
    <xf numFmtId="0" fontId="2" fillId="0" borderId="0" xfId="0" applyFont="1" applyBorder="1" applyAlignment="1" applyProtection="1">
      <alignment horizontal="left" wrapText="1"/>
    </xf>
    <xf numFmtId="0" fontId="2" fillId="0" borderId="0" xfId="0" applyFont="1" applyBorder="1" applyAlignment="1" applyProtection="1">
      <alignment horizontal="right"/>
    </xf>
    <xf numFmtId="0" fontId="2" fillId="0" borderId="6" xfId="0" applyFont="1" applyBorder="1" applyAlignment="1" applyProtection="1">
      <alignment horizontal="center"/>
    </xf>
    <xf numFmtId="0" fontId="8" fillId="0" borderId="3" xfId="0" applyFont="1" applyFill="1" applyBorder="1" applyAlignment="1" applyProtection="1">
      <alignment horizontal="justify" vertical="top" wrapText="1"/>
    </xf>
    <xf numFmtId="0" fontId="8" fillId="0" borderId="0" xfId="0" applyFont="1" applyAlignment="1">
      <alignment horizontal="center"/>
    </xf>
    <xf numFmtId="1" fontId="2" fillId="8" borderId="6" xfId="0" applyNumberFormat="1" applyFont="1" applyFill="1" applyBorder="1" applyAlignment="1" applyProtection="1">
      <alignment vertical="center"/>
    </xf>
    <xf numFmtId="0" fontId="1" fillId="9" borderId="0" xfId="0" applyFont="1" applyFill="1" applyBorder="1" applyAlignment="1" applyProtection="1">
      <alignment horizontal="center"/>
    </xf>
    <xf numFmtId="0" fontId="1" fillId="9" borderId="0" xfId="0" applyFont="1" applyFill="1" applyBorder="1" applyAlignment="1" applyProtection="1">
      <alignment horizontal="center" vertical="center"/>
    </xf>
    <xf numFmtId="0" fontId="2" fillId="11" borderId="6" xfId="0" applyFont="1" applyFill="1" applyBorder="1" applyAlignment="1" applyProtection="1">
      <alignment horizontal="left" indent="1"/>
    </xf>
    <xf numFmtId="0" fontId="2" fillId="9" borderId="0" xfId="0" applyFont="1" applyFill="1" applyBorder="1" applyAlignment="1" applyProtection="1">
      <alignment horizontal="left" indent="1"/>
    </xf>
    <xf numFmtId="0" fontId="0" fillId="0" borderId="0" xfId="0" applyFill="1" applyBorder="1" applyAlignment="1" applyProtection="1">
      <alignment horizontal="left" vertical="top" wrapText="1"/>
    </xf>
    <xf numFmtId="0" fontId="14" fillId="9" borderId="0" xfId="0" applyFont="1" applyFill="1" applyBorder="1" applyAlignment="1" applyProtection="1">
      <alignment horizontal="center"/>
      <protection locked="0"/>
    </xf>
    <xf numFmtId="0" fontId="14" fillId="9" borderId="0" xfId="0" applyFont="1" applyFill="1" applyBorder="1" applyAlignment="1" applyProtection="1">
      <alignment horizontal="center"/>
    </xf>
    <xf numFmtId="0" fontId="1" fillId="8" borderId="6" xfId="0" applyFont="1" applyFill="1" applyBorder="1" applyAlignment="1" applyProtection="1">
      <alignment vertical="center"/>
    </xf>
    <xf numFmtId="0" fontId="2" fillId="8" borderId="6" xfId="0" applyFont="1" applyFill="1" applyBorder="1" applyAlignment="1" applyProtection="1"/>
    <xf numFmtId="1" fontId="1" fillId="9" borderId="6" xfId="0" applyNumberFormat="1" applyFont="1" applyFill="1" applyBorder="1" applyAlignment="1" applyProtection="1">
      <alignment vertical="center"/>
    </xf>
    <xf numFmtId="1" fontId="2" fillId="9" borderId="6" xfId="0" applyNumberFormat="1" applyFont="1" applyFill="1" applyBorder="1" applyAlignment="1" applyProtection="1">
      <alignment vertical="center"/>
    </xf>
    <xf numFmtId="0" fontId="2" fillId="9" borderId="6" xfId="0" applyFont="1" applyFill="1" applyBorder="1" applyAlignment="1" applyProtection="1">
      <alignment horizontal="center"/>
    </xf>
    <xf numFmtId="0" fontId="9" fillId="0" borderId="0" xfId="0" applyFont="1"/>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14" fillId="0" borderId="0" xfId="0" applyFont="1" applyFill="1" applyAlignment="1" applyProtection="1">
      <alignment horizontal="center"/>
    </xf>
    <xf numFmtId="0" fontId="13" fillId="5" borderId="0" xfId="0" applyFont="1" applyFill="1" applyBorder="1" applyAlignment="1" applyProtection="1">
      <alignment horizontal="center"/>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 fillId="0" borderId="6" xfId="0" applyFont="1" applyBorder="1" applyAlignment="1" applyProtection="1">
      <alignment horizontal="center"/>
    </xf>
    <xf numFmtId="0" fontId="2" fillId="0" borderId="0" xfId="0" applyFont="1" applyBorder="1" applyAlignment="1" applyProtection="1">
      <alignment horizontal="left" wrapText="1"/>
    </xf>
    <xf numFmtId="0" fontId="2" fillId="0" borderId="0" xfId="0" applyFont="1" applyFill="1" applyBorder="1" applyAlignment="1" applyProtection="1">
      <alignment horizontal="left" wrapText="1"/>
    </xf>
    <xf numFmtId="0" fontId="9" fillId="0" borderId="0" xfId="0" applyFont="1"/>
    <xf numFmtId="0" fontId="2" fillId="5" borderId="6" xfId="0" applyFont="1" applyFill="1" applyBorder="1" applyAlignment="1" applyProtection="1">
      <alignment horizontal="center"/>
    </xf>
    <xf numFmtId="0" fontId="2" fillId="5"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1" fillId="5" borderId="0" xfId="0" applyFont="1" applyFill="1" applyBorder="1" applyAlignment="1" applyProtection="1">
      <alignment horizontal="center"/>
    </xf>
    <xf numFmtId="10" fontId="2" fillId="0" borderId="3" xfId="0" quotePrefix="1" applyNumberFormat="1" applyFont="1" applyFill="1" applyBorder="1" applyAlignment="1" applyProtection="1">
      <alignment horizontal="left" vertical="center" wrapText="1"/>
    </xf>
    <xf numFmtId="0" fontId="1" fillId="0" borderId="6" xfId="0" applyFont="1" applyBorder="1" applyAlignment="1" applyProtection="1">
      <alignment horizontal="center" vertical="center"/>
    </xf>
    <xf numFmtId="0" fontId="2" fillId="0" borderId="0" xfId="0" applyFont="1" applyBorder="1" applyAlignment="1" applyProtection="1">
      <alignment horizontal="right"/>
    </xf>
    <xf numFmtId="0" fontId="0" fillId="0" borderId="0" xfId="0" applyAlignment="1" applyProtection="1">
      <alignment horizontal="left" vertical="top" wrapText="1"/>
    </xf>
    <xf numFmtId="0" fontId="14" fillId="0" borderId="0" xfId="0" applyFont="1" applyFill="1" applyAlignment="1" applyProtection="1">
      <alignment horizontal="center"/>
    </xf>
    <xf numFmtId="0" fontId="2" fillId="0" borderId="0" xfId="0" applyFont="1" applyBorder="1" applyAlignment="1" applyProtection="1">
      <alignment horizontal="left"/>
    </xf>
    <xf numFmtId="0" fontId="1" fillId="0" borderId="22" xfId="0" applyFont="1" applyBorder="1" applyAlignment="1" applyProtection="1"/>
    <xf numFmtId="0" fontId="0" fillId="0" borderId="1" xfId="0" applyBorder="1" applyAlignment="1" applyProtection="1">
      <alignment horizontal="left" vertical="top" wrapText="1"/>
    </xf>
    <xf numFmtId="0" fontId="5" fillId="0" borderId="0" xfId="0" applyFont="1" applyBorder="1" applyAlignment="1" applyProtection="1">
      <alignment horizontal="center"/>
    </xf>
    <xf numFmtId="0" fontId="2" fillId="0" borderId="0" xfId="0" applyFont="1" applyBorder="1" applyAlignment="1" applyProtection="1">
      <alignment horizontal="left" vertical="top" wrapText="1"/>
    </xf>
    <xf numFmtId="0" fontId="2" fillId="5" borderId="0" xfId="0" applyFont="1" applyFill="1" applyBorder="1" applyAlignment="1" applyProtection="1">
      <alignment horizontal="center"/>
    </xf>
    <xf numFmtId="0" fontId="2" fillId="0" borderId="0" xfId="0" applyFont="1" applyBorder="1" applyAlignment="1" applyProtection="1">
      <alignment horizontal="right"/>
    </xf>
    <xf numFmtId="1" fontId="2" fillId="8" borderId="14" xfId="0" applyNumberFormat="1" applyFont="1" applyFill="1" applyBorder="1" applyAlignment="1" applyProtection="1">
      <alignment vertical="center"/>
    </xf>
    <xf numFmtId="0" fontId="1" fillId="9" borderId="6" xfId="0" applyFont="1" applyFill="1" applyBorder="1" applyAlignment="1" applyProtection="1">
      <alignment horizontal="center"/>
    </xf>
    <xf numFmtId="0" fontId="2" fillId="0" borderId="0" xfId="0" applyFont="1" applyBorder="1" applyAlignment="1" applyProtection="1">
      <alignment wrapText="1"/>
    </xf>
    <xf numFmtId="1" fontId="1" fillId="9" borderId="6" xfId="0" applyNumberFormat="1" applyFont="1" applyFill="1" applyBorder="1" applyAlignment="1" applyProtection="1"/>
    <xf numFmtId="1" fontId="2" fillId="9" borderId="6" xfId="0" applyNumberFormat="1" applyFont="1" applyFill="1" applyBorder="1" applyAlignment="1" applyProtection="1"/>
    <xf numFmtId="0" fontId="0" fillId="0" borderId="6" xfId="0" applyBorder="1" applyAlignment="1">
      <alignment horizontal="center" vertical="center"/>
    </xf>
    <xf numFmtId="0" fontId="2" fillId="0" borderId="0" xfId="0" applyFont="1" applyBorder="1" applyAlignment="1" applyProtection="1">
      <alignment horizontal="left" wrapText="1"/>
    </xf>
    <xf numFmtId="0" fontId="1" fillId="0" borderId="0" xfId="0" applyFont="1" applyBorder="1" applyAlignment="1" applyProtection="1">
      <alignment horizontal="center"/>
    </xf>
    <xf numFmtId="0" fontId="2" fillId="0" borderId="0" xfId="0" applyFont="1" applyBorder="1" applyAlignment="1" applyProtection="1">
      <alignment horizontal="center" wrapText="1"/>
    </xf>
    <xf numFmtId="0" fontId="3" fillId="0" borderId="1" xfId="0" applyFont="1" applyBorder="1" applyAlignment="1" applyProtection="1">
      <alignment horizontal="justify" wrapText="1"/>
    </xf>
    <xf numFmtId="0" fontId="2" fillId="10" borderId="23" xfId="0" applyFont="1" applyFill="1" applyBorder="1" applyAlignment="1" applyProtection="1">
      <alignment horizontal="center" wrapText="1"/>
    </xf>
    <xf numFmtId="0" fontId="14" fillId="9" borderId="4" xfId="0" applyFont="1" applyFill="1" applyBorder="1" applyAlignment="1" applyProtection="1">
      <alignment horizontal="center"/>
      <protection locked="0"/>
    </xf>
    <xf numFmtId="0" fontId="2" fillId="10" borderId="23" xfId="0" applyFont="1" applyFill="1" applyBorder="1" applyAlignment="1" applyProtection="1">
      <alignment horizontal="center" wrapText="1"/>
      <protection locked="0"/>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14" fillId="0" borderId="0" xfId="0" applyFont="1" applyFill="1" applyAlignment="1" applyProtection="1">
      <alignment horizontal="center"/>
    </xf>
    <xf numFmtId="0" fontId="8" fillId="0" borderId="3" xfId="0" applyFont="1" applyFill="1" applyBorder="1" applyAlignment="1" applyProtection="1">
      <alignment horizontal="justify" vertical="top" wrapText="1"/>
    </xf>
    <xf numFmtId="2" fontId="8" fillId="9" borderId="17" xfId="0" applyNumberFormat="1" applyFont="1" applyFill="1" applyBorder="1" applyProtection="1">
      <protection locked="0"/>
    </xf>
    <xf numFmtId="0" fontId="9" fillId="0" borderId="0" xfId="0" applyFont="1" applyBorder="1" applyAlignment="1">
      <alignment horizontal="center"/>
    </xf>
    <xf numFmtId="0" fontId="8" fillId="0" borderId="0" xfId="0" applyFont="1" applyFill="1" applyBorder="1" applyAlignment="1" applyProtection="1">
      <alignment horizontal="justify" vertical="top" wrapText="1"/>
    </xf>
    <xf numFmtId="1" fontId="2" fillId="8" borderId="6" xfId="0" applyNumberFormat="1" applyFont="1" applyFill="1" applyBorder="1" applyAlignment="1" applyProtection="1"/>
    <xf numFmtId="1" fontId="2" fillId="0" borderId="14" xfId="0" applyNumberFormat="1" applyFont="1" applyBorder="1" applyAlignment="1" applyProtection="1"/>
    <xf numFmtId="1" fontId="2" fillId="0" borderId="12" xfId="0" applyNumberFormat="1" applyFont="1" applyBorder="1" applyAlignment="1" applyProtection="1"/>
    <xf numFmtId="0" fontId="0" fillId="0" borderId="15" xfId="1" applyFont="1" applyFill="1" applyBorder="1" applyAlignment="1" applyProtection="1">
      <alignment horizontal="center" vertical="top"/>
    </xf>
    <xf numFmtId="0" fontId="16" fillId="0" borderId="15" xfId="1" applyFill="1" applyBorder="1" applyAlignment="1" applyProtection="1">
      <alignment horizontal="center" vertical="top"/>
    </xf>
    <xf numFmtId="0" fontId="17" fillId="0" borderId="0" xfId="1" applyFont="1" applyFill="1" applyAlignment="1" applyProtection="1">
      <alignment horizontal="center" vertical="top"/>
    </xf>
    <xf numFmtId="14" fontId="18" fillId="0" borderId="0" xfId="1" applyNumberFormat="1" applyFont="1" applyFill="1" applyAlignment="1" applyProtection="1">
      <alignment horizontal="center" vertical="top"/>
    </xf>
    <xf numFmtId="0" fontId="17" fillId="0" borderId="1" xfId="1" applyFont="1" applyFill="1" applyBorder="1" applyAlignment="1" applyProtection="1">
      <alignment horizontal="center" vertical="top"/>
    </xf>
    <xf numFmtId="0" fontId="20" fillId="0" borderId="0" xfId="1" applyFont="1" applyFill="1" applyAlignment="1" applyProtection="1">
      <alignment horizontal="justify" vertical="top" wrapText="1"/>
    </xf>
    <xf numFmtId="0" fontId="22" fillId="0" borderId="0" xfId="1" applyFont="1" applyFill="1" applyAlignment="1" applyProtection="1">
      <alignment vertical="top" wrapText="1"/>
    </xf>
    <xf numFmtId="0" fontId="8" fillId="0" borderId="0" xfId="1" applyFont="1" applyFill="1" applyAlignment="1" applyProtection="1">
      <alignment horizontal="justify" vertical="top" wrapText="1"/>
    </xf>
    <xf numFmtId="0" fontId="7" fillId="0" borderId="1" xfId="1" applyFont="1" applyFill="1" applyBorder="1" applyAlignment="1" applyProtection="1">
      <alignment vertical="top" wrapText="1"/>
    </xf>
    <xf numFmtId="0" fontId="16" fillId="0" borderId="1" xfId="1" applyFill="1" applyBorder="1" applyAlignment="1" applyProtection="1">
      <alignment vertical="top" wrapText="1"/>
    </xf>
    <xf numFmtId="0" fontId="1" fillId="0" borderId="1" xfId="0" applyFont="1" applyBorder="1" applyAlignment="1" applyProtection="1">
      <alignment horizontal="center"/>
    </xf>
    <xf numFmtId="0" fontId="3" fillId="0" borderId="0" xfId="0" applyFont="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1" fillId="0" borderId="0" xfId="0" applyFont="1" applyFill="1" applyBorder="1" applyAlignment="1" applyProtection="1">
      <alignment horizontal="center"/>
    </xf>
    <xf numFmtId="0" fontId="2" fillId="0" borderId="1" xfId="0" applyFont="1" applyBorder="1" applyAlignment="1" applyProtection="1">
      <alignment horizontal="center"/>
    </xf>
    <xf numFmtId="0" fontId="2" fillId="4" borderId="3"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2" fillId="4" borderId="5" xfId="0" applyFont="1" applyFill="1" applyBorder="1" applyAlignment="1" applyProtection="1">
      <alignment horizontal="left"/>
      <protection locked="0"/>
    </xf>
    <xf numFmtId="14" fontId="2" fillId="10" borderId="8" xfId="0" applyNumberFormat="1" applyFont="1" applyFill="1" applyBorder="1" applyAlignment="1" applyProtection="1">
      <alignment horizontal="left"/>
    </xf>
    <xf numFmtId="14" fontId="2" fillId="10" borderId="7" xfId="0" applyNumberFormat="1" applyFont="1" applyFill="1" applyBorder="1" applyAlignment="1" applyProtection="1">
      <alignment horizontal="left"/>
    </xf>
    <xf numFmtId="14" fontId="2" fillId="4" borderId="3" xfId="0" applyNumberFormat="1" applyFont="1" applyFill="1" applyBorder="1" applyAlignment="1" applyProtection="1">
      <alignment horizontal="left"/>
    </xf>
    <xf numFmtId="0" fontId="2" fillId="4" borderId="5" xfId="0" applyFont="1" applyFill="1" applyBorder="1" applyAlignment="1" applyProtection="1">
      <alignment horizontal="left"/>
    </xf>
    <xf numFmtId="0" fontId="2" fillId="10" borderId="3" xfId="0" applyFont="1" applyFill="1" applyBorder="1" applyAlignment="1" applyProtection="1">
      <alignment horizontal="center"/>
    </xf>
    <xf numFmtId="0" fontId="2" fillId="10" borderId="4" xfId="0" applyFont="1" applyFill="1" applyBorder="1" applyAlignment="1" applyProtection="1">
      <alignment horizontal="center"/>
    </xf>
    <xf numFmtId="0" fontId="2" fillId="10" borderId="5" xfId="0" applyFont="1" applyFill="1" applyBorder="1" applyAlignment="1" applyProtection="1">
      <alignment horizontal="center"/>
    </xf>
    <xf numFmtId="0" fontId="2" fillId="0" borderId="1" xfId="0" applyFont="1" applyFill="1" applyBorder="1" applyAlignment="1" applyProtection="1">
      <alignment horizontal="center"/>
    </xf>
    <xf numFmtId="14" fontId="2" fillId="10" borderId="8" xfId="0" applyNumberFormat="1" applyFont="1" applyFill="1" applyBorder="1" applyAlignment="1" applyProtection="1">
      <alignment horizontal="left"/>
      <protection locked="0"/>
    </xf>
    <xf numFmtId="14" fontId="2" fillId="10" borderId="7" xfId="0" applyNumberFormat="1" applyFont="1" applyFill="1" applyBorder="1" applyAlignment="1" applyProtection="1">
      <alignment horizontal="left"/>
      <protection locked="0"/>
    </xf>
    <xf numFmtId="14" fontId="2" fillId="4" borderId="3" xfId="0" applyNumberFormat="1" applyFont="1" applyFill="1" applyBorder="1" applyAlignment="1" applyProtection="1">
      <alignment horizontal="left"/>
      <protection locked="0"/>
    </xf>
    <xf numFmtId="0" fontId="2" fillId="10" borderId="3" xfId="0" applyFont="1" applyFill="1" applyBorder="1" applyAlignment="1" applyProtection="1">
      <alignment horizontal="center"/>
      <protection locked="0"/>
    </xf>
    <xf numFmtId="0" fontId="2" fillId="10" borderId="4" xfId="0" applyFont="1" applyFill="1" applyBorder="1" applyAlignment="1" applyProtection="1">
      <alignment horizontal="center"/>
      <protection locked="0"/>
    </xf>
    <xf numFmtId="0" fontId="2" fillId="10" borderId="5" xfId="0" applyFont="1" applyFill="1" applyBorder="1" applyAlignment="1" applyProtection="1">
      <alignment horizontal="center"/>
      <protection locked="0"/>
    </xf>
    <xf numFmtId="0" fontId="8" fillId="0" borderId="0" xfId="0" applyFont="1" applyBorder="1" applyAlignment="1" applyProtection="1">
      <alignment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0" fillId="9" borderId="0" xfId="0" applyFill="1" applyAlignment="1" applyProtection="1">
      <alignment horizontal="left" vertical="top" wrapText="1"/>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5" xfId="0" applyFont="1" applyFill="1" applyBorder="1" applyAlignment="1" applyProtection="1">
      <alignment horizontal="left"/>
    </xf>
    <xf numFmtId="14" fontId="2" fillId="0" borderId="3" xfId="0" applyNumberFormat="1" applyFont="1" applyFill="1" applyBorder="1" applyAlignment="1" applyProtection="1">
      <alignment horizontal="left"/>
    </xf>
    <xf numFmtId="14" fontId="2" fillId="0" borderId="5" xfId="0" applyNumberFormat="1" applyFont="1" applyFill="1" applyBorder="1" applyAlignment="1" applyProtection="1">
      <alignment horizontal="left"/>
    </xf>
    <xf numFmtId="0" fontId="14" fillId="0" borderId="0" xfId="0" applyFont="1" applyFill="1" applyAlignment="1" applyProtection="1">
      <alignment horizontal="center"/>
    </xf>
    <xf numFmtId="0" fontId="0" fillId="0" borderId="1" xfId="0" applyFont="1" applyFill="1" applyBorder="1" applyAlignment="1" applyProtection="1">
      <alignment horizontal="center"/>
    </xf>
    <xf numFmtId="0" fontId="23" fillId="0" borderId="0" xfId="0" applyFont="1" applyFill="1" applyAlignment="1" applyProtection="1">
      <alignment horizontal="justify" vertical="top" wrapText="1"/>
    </xf>
    <xf numFmtId="0" fontId="0" fillId="0" borderId="17" xfId="0" applyBorder="1" applyAlignment="1" applyProtection="1">
      <alignment horizontal="left" vertical="top" wrapText="1"/>
    </xf>
    <xf numFmtId="0" fontId="0" fillId="0" borderId="17" xfId="0" applyFill="1" applyBorder="1" applyAlignment="1" applyProtection="1">
      <alignment horizontal="left" vertical="top" wrapText="1"/>
    </xf>
    <xf numFmtId="0" fontId="0" fillId="0" borderId="0" xfId="0" applyFill="1" applyBorder="1" applyAlignment="1" applyProtection="1">
      <alignment horizontal="left" vertical="top" wrapText="1"/>
    </xf>
    <xf numFmtId="49" fontId="2" fillId="0" borderId="3" xfId="0" applyNumberFormat="1" applyFont="1" applyBorder="1" applyAlignment="1" applyProtection="1">
      <alignment horizontal="justify" vertical="top" wrapText="1"/>
      <protection locked="0"/>
    </xf>
    <xf numFmtId="49" fontId="2" fillId="0" borderId="4" xfId="0" applyNumberFormat="1" applyFont="1" applyBorder="1" applyAlignment="1" applyProtection="1">
      <alignment horizontal="justify" vertical="top" wrapText="1"/>
      <protection locked="0"/>
    </xf>
    <xf numFmtId="49" fontId="2" fillId="0" borderId="5" xfId="0" applyNumberFormat="1" applyFont="1" applyBorder="1" applyAlignment="1" applyProtection="1">
      <alignment horizontal="justify" vertical="top" wrapText="1"/>
      <protection locked="0"/>
    </xf>
    <xf numFmtId="0" fontId="3" fillId="0" borderId="0" xfId="0" applyFont="1" applyBorder="1" applyAlignment="1" applyProtection="1">
      <alignment horizontal="justify" vertical="top" wrapText="1"/>
    </xf>
    <xf numFmtId="49" fontId="2" fillId="0" borderId="3" xfId="0" applyNumberFormat="1" applyFont="1" applyBorder="1" applyAlignment="1" applyProtection="1">
      <alignment horizontal="justify" vertical="top" wrapText="1"/>
    </xf>
    <xf numFmtId="49" fontId="2" fillId="0" borderId="4" xfId="0" applyNumberFormat="1" applyFont="1" applyBorder="1" applyAlignment="1" applyProtection="1">
      <alignment horizontal="justify" vertical="top" wrapText="1"/>
    </xf>
    <xf numFmtId="49" fontId="2" fillId="0" borderId="5" xfId="0" applyNumberFormat="1" applyFont="1" applyBorder="1" applyAlignment="1" applyProtection="1">
      <alignment horizontal="justify" vertical="top" wrapText="1"/>
    </xf>
    <xf numFmtId="0" fontId="5" fillId="0" borderId="0" xfId="0" applyFont="1" applyBorder="1" applyAlignment="1" applyProtection="1">
      <alignment horizontal="center"/>
    </xf>
    <xf numFmtId="0" fontId="2" fillId="0" borderId="9"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6" fillId="0" borderId="14"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2" fillId="0" borderId="5" xfId="0" applyFont="1" applyBorder="1" applyAlignment="1" applyProtection="1">
      <alignment horizontal="left"/>
    </xf>
    <xf numFmtId="14" fontId="2" fillId="0" borderId="6" xfId="0" applyNumberFormat="1" applyFont="1" applyBorder="1" applyAlignment="1" applyProtection="1">
      <alignment horizontal="left"/>
    </xf>
    <xf numFmtId="0" fontId="1" fillId="0" borderId="3" xfId="0" applyFont="1" applyFill="1" applyBorder="1" applyAlignment="1" applyProtection="1">
      <alignment horizontal="left"/>
    </xf>
    <xf numFmtId="0" fontId="1" fillId="0" borderId="4" xfId="0" applyFont="1" applyFill="1" applyBorder="1" applyAlignment="1" applyProtection="1">
      <alignment horizontal="left"/>
    </xf>
    <xf numFmtId="0" fontId="1" fillId="0" borderId="5" xfId="0" applyFont="1" applyFill="1" applyBorder="1" applyAlignment="1" applyProtection="1">
      <alignment horizontal="left"/>
    </xf>
    <xf numFmtId="0" fontId="1" fillId="0" borderId="6" xfId="0" applyFont="1" applyFill="1" applyBorder="1" applyAlignment="1" applyProtection="1">
      <alignment horizontal="left"/>
    </xf>
    <xf numFmtId="14" fontId="2" fillId="0" borderId="3" xfId="0" applyNumberFormat="1" applyFont="1" applyBorder="1" applyAlignment="1" applyProtection="1">
      <alignment horizontal="left"/>
    </xf>
    <xf numFmtId="14" fontId="2" fillId="0" borderId="5" xfId="0" applyNumberFormat="1" applyFont="1" applyBorder="1" applyAlignment="1" applyProtection="1">
      <alignment horizontal="left"/>
    </xf>
    <xf numFmtId="0" fontId="13" fillId="5" borderId="0" xfId="0" applyFont="1" applyFill="1" applyBorder="1" applyAlignment="1" applyProtection="1">
      <alignment horizontal="center"/>
    </xf>
    <xf numFmtId="0" fontId="1" fillId="0" borderId="12" xfId="0" applyFont="1" applyBorder="1" applyAlignment="1" applyProtection="1">
      <alignment horizontal="center" vertical="top" wrapText="1"/>
    </xf>
    <xf numFmtId="0" fontId="2" fillId="5" borderId="2"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2" fillId="0" borderId="6" xfId="0" applyFont="1" applyBorder="1" applyAlignment="1" applyProtection="1">
      <alignment horizontal="right"/>
    </xf>
    <xf numFmtId="0" fontId="1" fillId="0" borderId="6" xfId="0" applyFont="1" applyBorder="1" applyAlignment="1" applyProtection="1">
      <alignment horizontal="right"/>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center" vertical="top" wrapText="1"/>
    </xf>
    <xf numFmtId="0" fontId="2" fillId="0" borderId="0" xfId="0" applyFont="1" applyBorder="1" applyAlignment="1" applyProtection="1">
      <alignment horizontal="left" wrapText="1"/>
    </xf>
    <xf numFmtId="0" fontId="1" fillId="9" borderId="6" xfId="0" applyFont="1" applyFill="1" applyBorder="1" applyAlignment="1" applyProtection="1">
      <alignment horizontal="center" vertical="center"/>
    </xf>
    <xf numFmtId="0" fontId="2" fillId="0" borderId="0" xfId="0" applyFont="1" applyBorder="1" applyAlignment="1" applyProtection="1">
      <alignment horizontal="justify" vertical="center" wrapText="1"/>
    </xf>
    <xf numFmtId="0" fontId="2" fillId="0" borderId="6" xfId="0" applyFont="1" applyBorder="1" applyAlignment="1" applyProtection="1">
      <alignment horizontal="justify" vertical="center" wrapText="1"/>
    </xf>
    <xf numFmtId="0" fontId="5" fillId="0" borderId="0" xfId="0" applyFont="1" applyBorder="1" applyAlignment="1" applyProtection="1">
      <alignment horizontal="center" vertical="center" wrapText="1"/>
    </xf>
    <xf numFmtId="0" fontId="1" fillId="0" borderId="4" xfId="0" applyFont="1" applyBorder="1" applyAlignment="1" applyProtection="1">
      <alignment horizontal="center"/>
    </xf>
    <xf numFmtId="0" fontId="2" fillId="0" borderId="2"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4" xfId="0" applyFont="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2" fillId="0" borderId="8" xfId="0" applyFont="1" applyBorder="1" applyAlignment="1" applyProtection="1">
      <alignment horizontal="left" wrapText="1"/>
    </xf>
    <xf numFmtId="0" fontId="2" fillId="0" borderId="10" xfId="0" applyFont="1" applyBorder="1" applyAlignment="1" applyProtection="1">
      <alignment horizontal="left" wrapText="1"/>
    </xf>
    <xf numFmtId="0" fontId="2" fillId="0" borderId="7" xfId="0" applyFont="1" applyBorder="1" applyAlignment="1" applyProtection="1">
      <alignment horizontal="left" wrapText="1"/>
    </xf>
    <xf numFmtId="0" fontId="2" fillId="0" borderId="17" xfId="0" applyFont="1" applyBorder="1" applyAlignment="1" applyProtection="1">
      <alignment horizontal="left" wrapText="1"/>
    </xf>
    <xf numFmtId="0" fontId="2" fillId="0" borderId="18" xfId="0" applyFont="1" applyBorder="1" applyAlignment="1" applyProtection="1">
      <alignment horizontal="left" wrapText="1"/>
    </xf>
    <xf numFmtId="0" fontId="2" fillId="0" borderId="11" xfId="0" applyFont="1" applyBorder="1" applyAlignment="1" applyProtection="1">
      <alignment horizontal="left" wrapText="1"/>
    </xf>
    <xf numFmtId="0" fontId="2" fillId="0" borderId="12" xfId="0" applyFont="1" applyBorder="1" applyAlignment="1" applyProtection="1">
      <alignment horizontal="left" wrapText="1"/>
    </xf>
    <xf numFmtId="0" fontId="2" fillId="0" borderId="13" xfId="0" applyFont="1" applyBorder="1" applyAlignment="1" applyProtection="1">
      <alignment horizontal="left" wrapText="1"/>
    </xf>
    <xf numFmtId="0" fontId="1" fillId="0" borderId="4" xfId="0" applyFont="1" applyBorder="1" applyAlignment="1" applyProtection="1">
      <alignment horizontal="center" wrapText="1"/>
    </xf>
    <xf numFmtId="0" fontId="2" fillId="0" borderId="3"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0" borderId="5" xfId="0" applyFont="1" applyBorder="1" applyAlignment="1" applyProtection="1">
      <alignment horizontal="justify" vertical="center" wrapText="1"/>
    </xf>
    <xf numFmtId="0" fontId="2" fillId="5" borderId="18" xfId="0" applyFont="1" applyFill="1" applyBorder="1" applyAlignment="1" applyProtection="1">
      <alignment horizontal="center" vertical="center"/>
    </xf>
    <xf numFmtId="0" fontId="2" fillId="0" borderId="4" xfId="0" applyFont="1" applyBorder="1" applyAlignment="1" applyProtection="1">
      <alignment horizontal="center" wrapText="1"/>
    </xf>
    <xf numFmtId="0" fontId="1" fillId="2" borderId="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165" fontId="1" fillId="0" borderId="12" xfId="0" applyNumberFormat="1" applyFont="1" applyFill="1" applyBorder="1" applyAlignment="1" applyProtection="1">
      <alignment horizontal="center" wrapText="1"/>
    </xf>
    <xf numFmtId="0" fontId="3" fillId="0" borderId="15"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Fill="1" applyBorder="1" applyAlignment="1" applyProtection="1">
      <alignment horizontal="left" wrapText="1"/>
    </xf>
    <xf numFmtId="0" fontId="1" fillId="0" borderId="0" xfId="0" applyFont="1" applyFill="1" applyBorder="1" applyAlignment="1" applyProtection="1">
      <alignment horizontal="left"/>
    </xf>
    <xf numFmtId="0" fontId="2" fillId="0" borderId="18" xfId="0" applyFont="1" applyBorder="1" applyAlignment="1" applyProtection="1">
      <alignment horizontal="justify" vertical="center" wrapText="1"/>
    </xf>
    <xf numFmtId="0" fontId="2" fillId="0" borderId="0"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1" fillId="5" borderId="6" xfId="0" applyFont="1" applyFill="1" applyBorder="1" applyAlignment="1" applyProtection="1">
      <alignment horizontal="center" vertical="center"/>
    </xf>
    <xf numFmtId="0" fontId="2" fillId="0" borderId="17"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7" fillId="2" borderId="3"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3" xfId="0" applyFont="1" applyFill="1" applyBorder="1" applyAlignment="1" applyProtection="1">
      <alignment horizontal="center"/>
    </xf>
    <xf numFmtId="0" fontId="7" fillId="2" borderId="5" xfId="0" applyFont="1" applyFill="1" applyBorder="1" applyAlignment="1" applyProtection="1">
      <alignment horizontal="center"/>
    </xf>
    <xf numFmtId="0" fontId="2" fillId="0" borderId="0" xfId="0" applyFont="1" applyBorder="1" applyAlignment="1" applyProtection="1">
      <alignment horizontal="center" wrapText="1"/>
    </xf>
    <xf numFmtId="0" fontId="2" fillId="4" borderId="3" xfId="0" applyFont="1" applyFill="1" applyBorder="1" applyAlignment="1" applyProtection="1">
      <alignment horizontal="center"/>
    </xf>
    <xf numFmtId="0" fontId="2" fillId="4" borderId="5" xfId="0" applyFont="1" applyFill="1" applyBorder="1" applyAlignment="1" applyProtection="1">
      <alignment horizontal="center"/>
    </xf>
    <xf numFmtId="0" fontId="5" fillId="0" borderId="17" xfId="0" applyFont="1" applyBorder="1" applyAlignment="1" applyProtection="1">
      <alignment horizontal="center" vertical="center"/>
    </xf>
    <xf numFmtId="0" fontId="5" fillId="0" borderId="0" xfId="0" applyFont="1" applyBorder="1" applyAlignment="1" applyProtection="1">
      <alignment horizontal="center" vertical="center"/>
    </xf>
    <xf numFmtId="0" fontId="2" fillId="4" borderId="3"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2" fillId="4" borderId="0" xfId="0" applyFont="1" applyFill="1" applyBorder="1" applyAlignment="1" applyProtection="1">
      <alignment horizontal="center"/>
    </xf>
    <xf numFmtId="0" fontId="1" fillId="9" borderId="6" xfId="0" applyFont="1" applyFill="1" applyBorder="1" applyAlignment="1" applyProtection="1">
      <alignment horizontal="justify" vertical="center" wrapText="1"/>
    </xf>
    <xf numFmtId="0" fontId="2" fillId="9" borderId="6" xfId="0" applyFont="1" applyFill="1" applyBorder="1" applyAlignment="1" applyProtection="1">
      <alignment horizontal="justify" vertical="center" wrapText="1"/>
    </xf>
    <xf numFmtId="1" fontId="2" fillId="0" borderId="11" xfId="0" applyNumberFormat="1" applyFont="1" applyFill="1" applyBorder="1" applyAlignment="1" applyProtection="1">
      <alignment horizontal="left" vertical="top" wrapText="1"/>
    </xf>
    <xf numFmtId="1" fontId="2" fillId="0" borderId="12" xfId="0" applyNumberFormat="1" applyFont="1" applyFill="1" applyBorder="1" applyAlignment="1" applyProtection="1">
      <alignment horizontal="left" vertical="top" wrapText="1"/>
    </xf>
    <xf numFmtId="1" fontId="2" fillId="0" borderId="13" xfId="0" applyNumberFormat="1" applyFont="1" applyFill="1" applyBorder="1" applyAlignment="1" applyProtection="1">
      <alignment horizontal="left" vertical="top" wrapText="1"/>
    </xf>
    <xf numFmtId="0" fontId="1" fillId="9" borderId="3" xfId="0" applyFont="1" applyFill="1" applyBorder="1" applyAlignment="1" applyProtection="1">
      <alignment horizontal="center" vertical="center"/>
    </xf>
    <xf numFmtId="0" fontId="1" fillId="9" borderId="5" xfId="0" applyFont="1" applyFill="1" applyBorder="1" applyAlignment="1" applyProtection="1">
      <alignment horizontal="center" vertical="center"/>
    </xf>
    <xf numFmtId="0" fontId="1"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8" fillId="9" borderId="0" xfId="0" applyFont="1" applyFill="1" applyBorder="1" applyAlignment="1" applyProtection="1">
      <alignment horizontal="justify"/>
      <protection locked="0"/>
    </xf>
    <xf numFmtId="0" fontId="8" fillId="9" borderId="18" xfId="0" applyFont="1" applyFill="1" applyBorder="1" applyAlignment="1" applyProtection="1">
      <alignment horizontal="justify"/>
      <protection locked="0"/>
    </xf>
    <xf numFmtId="0" fontId="8" fillId="0" borderId="3" xfId="0" applyFont="1" applyFill="1" applyBorder="1" applyAlignment="1" applyProtection="1">
      <alignment horizontal="justify"/>
      <protection locked="0"/>
    </xf>
    <xf numFmtId="0" fontId="8" fillId="0" borderId="4" xfId="0" applyFont="1" applyFill="1" applyBorder="1" applyAlignment="1" applyProtection="1">
      <alignment horizontal="justify"/>
      <protection locked="0"/>
    </xf>
    <xf numFmtId="0" fontId="8" fillId="0" borderId="5" xfId="0" applyFont="1" applyFill="1" applyBorder="1" applyAlignment="1" applyProtection="1">
      <alignment horizontal="justify"/>
      <protection locked="0"/>
    </xf>
    <xf numFmtId="0" fontId="9" fillId="0" borderId="0" xfId="0" applyFont="1"/>
    <xf numFmtId="0" fontId="9" fillId="0" borderId="0" xfId="0" applyFont="1" applyAlignment="1">
      <alignment horizontal="left" vertical="top" wrapText="1"/>
    </xf>
    <xf numFmtId="0" fontId="8" fillId="9" borderId="3" xfId="0" applyFont="1" applyFill="1" applyBorder="1" applyAlignment="1" applyProtection="1">
      <alignment horizontal="justify"/>
      <protection locked="0"/>
    </xf>
    <xf numFmtId="0" fontId="8" fillId="9" borderId="4" xfId="0" applyFont="1" applyFill="1" applyBorder="1" applyAlignment="1" applyProtection="1">
      <alignment horizontal="justify"/>
      <protection locked="0"/>
    </xf>
    <xf numFmtId="0" fontId="8" fillId="9" borderId="5" xfId="0" applyFont="1" applyFill="1" applyBorder="1" applyAlignment="1" applyProtection="1">
      <alignment horizontal="justify"/>
      <protection locked="0"/>
    </xf>
    <xf numFmtId="0" fontId="8" fillId="0" borderId="15" xfId="0" applyFont="1" applyBorder="1" applyAlignment="1">
      <alignment horizontal="center"/>
    </xf>
    <xf numFmtId="0" fontId="8" fillId="0" borderId="0" xfId="0" applyFont="1" applyBorder="1" applyAlignment="1" applyProtection="1">
      <alignment horizontal="left" vertical="top" wrapText="1"/>
    </xf>
    <xf numFmtId="0" fontId="8" fillId="3" borderId="3" xfId="0" applyFont="1" applyFill="1" applyBorder="1" applyAlignment="1" applyProtection="1">
      <alignment horizontal="justify"/>
      <protection locked="0"/>
    </xf>
    <xf numFmtId="0" fontId="8" fillId="3" borderId="4" xfId="0" applyFont="1" applyFill="1" applyBorder="1" applyAlignment="1" applyProtection="1">
      <alignment horizontal="justify"/>
      <protection locked="0"/>
    </xf>
    <xf numFmtId="0" fontId="8" fillId="3" borderId="5" xfId="0" applyFont="1" applyFill="1" applyBorder="1" applyAlignment="1" applyProtection="1">
      <alignment horizontal="justify"/>
      <protection locked="0"/>
    </xf>
    <xf numFmtId="0" fontId="8" fillId="0" borderId="15" xfId="0" applyFont="1" applyBorder="1" applyAlignment="1" applyProtection="1">
      <alignment horizontal="center"/>
    </xf>
    <xf numFmtId="0" fontId="8" fillId="3" borderId="3" xfId="0" applyFont="1" applyFill="1" applyBorder="1" applyAlignment="1" applyProtection="1">
      <alignment horizontal="justify"/>
    </xf>
    <xf numFmtId="0" fontId="8" fillId="3" borderId="4" xfId="0" applyFont="1" applyFill="1" applyBorder="1" applyAlignment="1" applyProtection="1">
      <alignment horizontal="justify"/>
    </xf>
    <xf numFmtId="0" fontId="8" fillId="3" borderId="5" xfId="0" applyFont="1" applyFill="1" applyBorder="1" applyAlignment="1" applyProtection="1">
      <alignment horizontal="justify"/>
    </xf>
    <xf numFmtId="0" fontId="8" fillId="0" borderId="0" xfId="0" applyFont="1" applyAlignment="1">
      <alignment horizontal="center"/>
    </xf>
    <xf numFmtId="0" fontId="9" fillId="0" borderId="0" xfId="0" applyFont="1" applyFill="1" applyBorder="1" applyAlignment="1" applyProtection="1">
      <alignment horizontal="center"/>
    </xf>
    <xf numFmtId="0" fontId="8" fillId="0" borderId="3" xfId="0" applyFont="1" applyFill="1" applyBorder="1" applyAlignment="1" applyProtection="1">
      <alignment horizontal="justify" vertical="top" wrapText="1"/>
    </xf>
    <xf numFmtId="0" fontId="8" fillId="0" borderId="4" xfId="0" applyFont="1" applyFill="1" applyBorder="1" applyAlignment="1" applyProtection="1">
      <alignment horizontal="justify" vertical="top" wrapText="1"/>
    </xf>
    <xf numFmtId="0" fontId="8" fillId="0" borderId="5" xfId="0" applyFont="1" applyFill="1" applyBorder="1" applyAlignment="1" applyProtection="1">
      <alignment horizontal="justify" vertical="top" wrapText="1"/>
    </xf>
    <xf numFmtId="0" fontId="8" fillId="0" borderId="1" xfId="0" applyFont="1" applyBorder="1" applyAlignment="1" applyProtection="1">
      <alignment horizontal="center"/>
    </xf>
    <xf numFmtId="0" fontId="8" fillId="0" borderId="0" xfId="0" applyFont="1" applyFill="1" applyAlignment="1">
      <alignment horizontal="left" wrapText="1"/>
    </xf>
    <xf numFmtId="0" fontId="9" fillId="5" borderId="2" xfId="0" applyFont="1" applyFill="1" applyBorder="1" applyAlignment="1" applyProtection="1">
      <alignment horizontal="center" vertical="top"/>
    </xf>
    <xf numFmtId="0" fontId="9" fillId="5" borderId="16" xfId="0" applyFont="1" applyFill="1" applyBorder="1" applyAlignment="1" applyProtection="1">
      <alignment horizontal="center" vertical="top"/>
    </xf>
    <xf numFmtId="0" fontId="12" fillId="0" borderId="0" xfId="0" applyFont="1" applyBorder="1" applyAlignment="1" applyProtection="1">
      <alignment horizontal="center"/>
    </xf>
    <xf numFmtId="0" fontId="9" fillId="0" borderId="1" xfId="0" applyFont="1" applyBorder="1" applyAlignment="1" applyProtection="1">
      <alignment horizontal="center"/>
    </xf>
    <xf numFmtId="0" fontId="8" fillId="0" borderId="3"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8" fillId="0" borderId="3"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0" xfId="0" applyFont="1" applyAlignment="1" applyProtection="1">
      <alignment horizontal="center"/>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6" fillId="0" borderId="0" xfId="0" applyFont="1" applyFill="1" applyBorder="1" applyAlignment="1" applyProtection="1">
      <alignment horizontal="center"/>
    </xf>
    <xf numFmtId="0" fontId="2" fillId="5" borderId="0" xfId="0" applyFont="1" applyFill="1" applyBorder="1" applyAlignment="1" applyProtection="1">
      <alignment horizontal="center"/>
    </xf>
    <xf numFmtId="10" fontId="1" fillId="5" borderId="0" xfId="0" applyNumberFormat="1" applyFont="1" applyFill="1" applyBorder="1" applyAlignment="1" applyProtection="1">
      <alignment horizontal="center" vertical="top" wrapText="1"/>
    </xf>
    <xf numFmtId="0" fontId="2" fillId="0" borderId="5" xfId="0" applyFont="1" applyBorder="1" applyAlignment="1" applyProtection="1">
      <alignment horizontal="left" vertical="top" wrapText="1"/>
    </xf>
    <xf numFmtId="0" fontId="24" fillId="0" borderId="4" xfId="0" applyFont="1" applyBorder="1" applyAlignment="1" applyProtection="1">
      <alignment horizontal="left"/>
    </xf>
    <xf numFmtId="0" fontId="24" fillId="0" borderId="3" xfId="0" applyFont="1" applyBorder="1" applyAlignment="1" applyProtection="1">
      <alignment horizontal="left"/>
    </xf>
    <xf numFmtId="0" fontId="24" fillId="0" borderId="5" xfId="0" applyFont="1" applyBorder="1" applyAlignment="1" applyProtection="1">
      <alignment horizontal="left"/>
    </xf>
    <xf numFmtId="0" fontId="2" fillId="0" borderId="10" xfId="0" applyFont="1" applyBorder="1" applyAlignment="1" applyProtection="1">
      <alignment horizontal="left"/>
    </xf>
    <xf numFmtId="0" fontId="2" fillId="0" borderId="4" xfId="0" applyFont="1" applyBorder="1" applyAlignment="1" applyProtection="1">
      <alignment horizontal="left" wrapText="1"/>
    </xf>
    <xf numFmtId="0" fontId="2" fillId="0" borderId="3" xfId="0" applyFont="1" applyBorder="1" applyAlignment="1" applyProtection="1">
      <alignment horizontal="left" wrapText="1"/>
    </xf>
    <xf numFmtId="0" fontId="2" fillId="0" borderId="5" xfId="0" applyFont="1" applyBorder="1" applyAlignment="1" applyProtection="1">
      <alignment horizontal="left" wrapText="1"/>
    </xf>
    <xf numFmtId="0" fontId="1" fillId="5"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left" wrapText="1"/>
    </xf>
    <xf numFmtId="0" fontId="5" fillId="0" borderId="0" xfId="0" applyFont="1" applyBorder="1" applyAlignment="1" applyProtection="1">
      <alignment horizontal="center" wrapText="1"/>
    </xf>
    <xf numFmtId="0" fontId="6" fillId="0" borderId="0" xfId="0" applyFont="1" applyBorder="1" applyAlignment="1" applyProtection="1">
      <alignment horizontal="center" wrapText="1"/>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3"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5" xfId="0" applyFont="1" applyFill="1" applyBorder="1" applyAlignment="1" applyProtection="1">
      <alignment horizontal="center"/>
    </xf>
    <xf numFmtId="0" fontId="2" fillId="5" borderId="6" xfId="0" applyFont="1" applyFill="1" applyBorder="1" applyAlignment="1" applyProtection="1">
      <alignment horizontal="center"/>
    </xf>
    <xf numFmtId="0" fontId="2" fillId="0" borderId="0" xfId="0" applyFont="1" applyBorder="1" applyAlignment="1" applyProtection="1">
      <alignment horizontal="justify" wrapText="1"/>
    </xf>
    <xf numFmtId="10" fontId="1" fillId="5" borderId="0" xfId="0" applyNumberFormat="1" applyFont="1" applyFill="1" applyBorder="1" applyAlignment="1" applyProtection="1">
      <alignment horizontal="center" vertical="center" textRotation="90"/>
    </xf>
    <xf numFmtId="0" fontId="1" fillId="0" borderId="1" xfId="0" applyFont="1" applyBorder="1" applyAlignment="1" applyProtection="1">
      <alignment horizontal="left" wrapText="1"/>
    </xf>
    <xf numFmtId="0" fontId="2" fillId="3" borderId="6" xfId="0" applyFont="1" applyFill="1" applyBorder="1" applyAlignment="1" applyProtection="1">
      <alignment horizontal="left"/>
      <protection locked="0"/>
    </xf>
    <xf numFmtId="0" fontId="1" fillId="0" borderId="2" xfId="0" applyFont="1" applyBorder="1" applyAlignment="1" applyProtection="1">
      <alignment horizontal="center" vertical="center" textRotation="90"/>
    </xf>
    <xf numFmtId="0" fontId="1" fillId="0" borderId="16" xfId="0" applyFont="1" applyBorder="1" applyAlignment="1" applyProtection="1">
      <alignment horizontal="center" vertical="center" textRotation="90"/>
    </xf>
    <xf numFmtId="0" fontId="1" fillId="0" borderId="14" xfId="0" applyFont="1" applyBorder="1" applyAlignment="1" applyProtection="1">
      <alignment horizontal="center" vertical="center" textRotation="90"/>
    </xf>
    <xf numFmtId="0" fontId="2" fillId="3" borderId="6" xfId="0" applyFont="1" applyFill="1" applyBorder="1" applyAlignment="1" applyProtection="1">
      <alignment horizontal="left"/>
    </xf>
    <xf numFmtId="0" fontId="2" fillId="0" borderId="15" xfId="0" applyFont="1" applyFill="1" applyBorder="1" applyAlignment="1" applyProtection="1">
      <alignment horizontal="left" vertic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10" xfId="0" quotePrefix="1" applyFont="1" applyFill="1" applyBorder="1" applyAlignment="1" applyProtection="1">
      <alignment horizontal="left" vertical="center"/>
    </xf>
    <xf numFmtId="0" fontId="1" fillId="0" borderId="6" xfId="0" applyFont="1" applyFill="1" applyBorder="1" applyAlignment="1" applyProtection="1">
      <alignment horizontal="center" wrapText="1"/>
    </xf>
    <xf numFmtId="0" fontId="2" fillId="10" borderId="6" xfId="0" applyFont="1" applyFill="1" applyBorder="1" applyAlignment="1" applyProtection="1">
      <alignment horizontal="center"/>
      <protection locked="0"/>
    </xf>
    <xf numFmtId="0" fontId="2" fillId="10" borderId="6" xfId="0" applyFont="1" applyFill="1" applyBorder="1" applyAlignment="1" applyProtection="1">
      <alignment horizontal="center"/>
    </xf>
    <xf numFmtId="0" fontId="2" fillId="0" borderId="3" xfId="0" quotePrefix="1" applyFont="1" applyFill="1" applyBorder="1" applyAlignment="1" applyProtection="1">
      <alignment horizontal="left" vertical="center" wrapText="1"/>
    </xf>
    <xf numFmtId="0" fontId="2" fillId="0" borderId="4" xfId="0" quotePrefix="1" applyFont="1" applyFill="1" applyBorder="1" applyAlignment="1" applyProtection="1">
      <alignment horizontal="left" vertical="center" wrapText="1"/>
    </xf>
    <xf numFmtId="0" fontId="2" fillId="0" borderId="5" xfId="0" quotePrefix="1" applyFont="1" applyFill="1" applyBorder="1" applyAlignment="1" applyProtection="1">
      <alignment horizontal="left" vertical="center" wrapText="1"/>
    </xf>
    <xf numFmtId="0" fontId="2" fillId="0" borderId="6" xfId="0" applyFont="1" applyBorder="1" applyAlignment="1" applyProtection="1">
      <alignment horizontal="justify" vertical="center"/>
    </xf>
    <xf numFmtId="0" fontId="1" fillId="0" borderId="1" xfId="0" applyFont="1" applyBorder="1" applyAlignment="1" applyProtection="1">
      <alignment horizontal="left"/>
    </xf>
    <xf numFmtId="0" fontId="0" fillId="0" borderId="6" xfId="0" applyBorder="1" applyAlignment="1" applyProtection="1">
      <alignment horizontal="left"/>
    </xf>
    <xf numFmtId="0" fontId="14" fillId="0" borderId="1" xfId="0" applyFont="1" applyBorder="1" applyAlignment="1" applyProtection="1">
      <alignment horizontal="center" vertical="center"/>
    </xf>
    <xf numFmtId="14" fontId="2" fillId="0" borderId="6" xfId="0" applyNumberFormat="1" applyFont="1" applyFill="1" applyBorder="1" applyAlignment="1" applyProtection="1">
      <alignment horizontal="left"/>
    </xf>
    <xf numFmtId="0" fontId="0" fillId="0" borderId="6" xfId="0" applyBorder="1" applyAlignment="1" applyProtection="1">
      <alignment horizontal="left" wrapText="1"/>
    </xf>
    <xf numFmtId="0" fontId="14" fillId="0" borderId="6" xfId="0" applyFont="1" applyBorder="1" applyAlignment="1" applyProtection="1">
      <alignment horizontal="center" vertical="center"/>
    </xf>
    <xf numFmtId="10" fontId="2" fillId="0" borderId="3" xfId="0" quotePrefix="1" applyNumberFormat="1" applyFont="1" applyFill="1" applyBorder="1" applyAlignment="1" applyProtection="1">
      <alignment horizontal="left" vertical="center" wrapText="1"/>
    </xf>
    <xf numFmtId="10" fontId="2" fillId="0" borderId="4" xfId="0" quotePrefix="1" applyNumberFormat="1" applyFont="1" applyFill="1" applyBorder="1" applyAlignment="1" applyProtection="1">
      <alignment horizontal="left" vertical="center" wrapText="1"/>
    </xf>
    <xf numFmtId="10" fontId="2" fillId="0" borderId="5" xfId="0" quotePrefix="1" applyNumberFormat="1" applyFont="1" applyFill="1" applyBorder="1" applyAlignment="1" applyProtection="1">
      <alignment horizontal="left" vertical="center" wrapText="1"/>
    </xf>
    <xf numFmtId="0" fontId="2" fillId="0" borderId="0" xfId="0" applyFont="1" applyBorder="1" applyAlignment="1" applyProtection="1">
      <alignment horizontal="right"/>
    </xf>
    <xf numFmtId="0" fontId="2" fillId="0" borderId="6" xfId="0" applyFont="1" applyBorder="1" applyAlignment="1" applyProtection="1">
      <alignment horizontal="center"/>
    </xf>
    <xf numFmtId="0" fontId="1" fillId="0" borderId="6" xfId="0" applyFont="1" applyBorder="1" applyAlignment="1" applyProtection="1">
      <alignment horizontal="center" vertical="center"/>
    </xf>
    <xf numFmtId="10" fontId="2" fillId="0" borderId="0" xfId="0" quotePrefix="1" applyNumberFormat="1" applyFont="1" applyFill="1" applyBorder="1" applyAlignment="1" applyProtection="1">
      <alignment horizontal="right" vertical="center"/>
    </xf>
    <xf numFmtId="10" fontId="2" fillId="0" borderId="0" xfId="0" quotePrefix="1" applyNumberFormat="1" applyFont="1" applyFill="1" applyBorder="1" applyAlignment="1" applyProtection="1">
      <alignment horizontal="left" vertical="center"/>
    </xf>
  </cellXfs>
  <cellStyles count="5">
    <cellStyle name="Normal" xfId="0" builtinId="0"/>
    <cellStyle name="Normal 4" xfId="2"/>
    <cellStyle name="Normal 5" xfId="1"/>
    <cellStyle name="Normal 7" xfId="3"/>
    <cellStyle name="Percent" xfId="4" builtinId="5"/>
  </cellStyles>
  <dxfs count="2">
    <dxf>
      <fill>
        <patternFill>
          <bgColor theme="0"/>
        </patternFill>
      </fill>
    </dxf>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oringCertifications-20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pryor\Downloads\ScoringCertifications-2016-17%20K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Scoring Checklist"/>
      <sheetName val="Notes"/>
      <sheetName val="15A1"/>
      <sheetName val="15A2"/>
      <sheetName val="15A3"/>
      <sheetName val="15A4"/>
      <sheetName val="15B1"/>
      <sheetName val="15B2"/>
      <sheetName val="15C1"/>
      <sheetName val="15C2a"/>
      <sheetName val="15C2b"/>
      <sheetName val="15C3"/>
      <sheetName val="15C4"/>
      <sheetName val="15C5"/>
      <sheetName val="15C6"/>
      <sheetName val="15D1"/>
      <sheetName val="15D2"/>
      <sheetName val="15D3"/>
      <sheetName val="15E1"/>
      <sheetName val="15E2"/>
      <sheetName val="15F1"/>
      <sheetName val="15F2"/>
      <sheetName val="15F3"/>
      <sheetName val="15F4"/>
      <sheetName val="EUA Restrictions"/>
    </sheetNames>
    <sheetDataSet>
      <sheetData sheetId="0"/>
      <sheetData sheetId="1">
        <row r="5">
          <cell r="S5"/>
        </row>
      </sheetData>
      <sheetData sheetId="2"/>
      <sheetData sheetId="3"/>
      <sheetData sheetId="4">
        <row r="22">
          <cell r="O22" t="str">
            <v>M</v>
          </cell>
          <cell r="P22">
            <v>1.1000000000000001</v>
          </cell>
          <cell r="Q22" t="str">
            <v>Accessible route of travel to dwelling from public sidewalk or thoroughfare to primary entrance.</v>
          </cell>
          <cell r="R22"/>
          <cell r="S22"/>
          <cell r="T22"/>
          <cell r="U22"/>
          <cell r="V22"/>
          <cell r="W22"/>
          <cell r="X22"/>
        </row>
        <row r="23">
          <cell r="O23"/>
          <cell r="P23">
            <v>1.2</v>
          </cell>
          <cell r="Q23" t="str">
            <v>No-step entry (1/2” or less threshold)</v>
          </cell>
          <cell r="R23"/>
          <cell r="S23"/>
          <cell r="T23"/>
          <cell r="U23"/>
          <cell r="V23"/>
          <cell r="W23"/>
          <cell r="X23"/>
        </row>
        <row r="24">
          <cell r="O24" t="str">
            <v>X</v>
          </cell>
          <cell r="P24">
            <v>1.3</v>
          </cell>
          <cell r="Q24" t="str">
            <v>Accessible landscaping of at least one side yard and rear yard</v>
          </cell>
          <cell r="R24"/>
          <cell r="S24"/>
          <cell r="T24"/>
          <cell r="U24"/>
          <cell r="V24"/>
          <cell r="W24"/>
          <cell r="X24"/>
        </row>
        <row r="25">
          <cell r="O25"/>
          <cell r="P25">
            <v>1.4</v>
          </cell>
          <cell r="Q25" t="str">
            <v>Accessible route from garage/parking to home’s primary entry</v>
          </cell>
          <cell r="R25"/>
          <cell r="S25"/>
          <cell r="T25"/>
          <cell r="U25"/>
          <cell r="V25"/>
          <cell r="W25"/>
          <cell r="X25"/>
        </row>
        <row r="26">
          <cell r="O26"/>
          <cell r="P26">
            <v>1.5</v>
          </cell>
          <cell r="Q26" t="str">
            <v>Nonslip surfaces on walk and driveways with ice and snow melt systems.</v>
          </cell>
          <cell r="R26"/>
          <cell r="S26"/>
          <cell r="T26"/>
          <cell r="U26"/>
          <cell r="V26"/>
          <cell r="W26"/>
          <cell r="X26"/>
        </row>
        <row r="28">
          <cell r="O28" t="str">
            <v>X</v>
          </cell>
          <cell r="P28">
            <v>2.1</v>
          </cell>
          <cell r="Q28" t="str">
            <v>Minimum 32” clear primary entry doorway</v>
          </cell>
          <cell r="R28"/>
          <cell r="S28"/>
          <cell r="T28"/>
          <cell r="U28"/>
          <cell r="V28"/>
          <cell r="W28"/>
          <cell r="X28"/>
        </row>
        <row r="29">
          <cell r="O29"/>
          <cell r="P29">
            <v>2.2000000000000002</v>
          </cell>
          <cell r="Q29" t="str">
            <v>Primary entry accessible internal/external maneuvering clearances, hardware, thresholds, and strike edge clearances</v>
          </cell>
          <cell r="R29"/>
          <cell r="S29"/>
          <cell r="T29"/>
          <cell r="U29"/>
          <cell r="V29"/>
          <cell r="W29"/>
          <cell r="X29"/>
        </row>
        <row r="30">
          <cell r="O30"/>
          <cell r="P30">
            <v>2.2999999999999998</v>
          </cell>
          <cell r="Q30" t="str">
            <v>Minimum 32” clear secondary entry doorway</v>
          </cell>
          <cell r="R30"/>
          <cell r="S30"/>
          <cell r="T30"/>
          <cell r="U30"/>
          <cell r="V30"/>
          <cell r="W30"/>
          <cell r="X30"/>
        </row>
        <row r="31">
          <cell r="O31" t="str">
            <v>X</v>
          </cell>
          <cell r="P31">
            <v>2.4</v>
          </cell>
          <cell r="Q31" t="str">
            <v>Secondary entry accessible internal/external maneuvering clearances, hardware, thresholds, and strike edge clearances</v>
          </cell>
          <cell r="R31"/>
          <cell r="S31"/>
          <cell r="T31"/>
          <cell r="U31"/>
          <cell r="V31"/>
          <cell r="W31"/>
          <cell r="X31"/>
        </row>
        <row r="32">
          <cell r="O32"/>
          <cell r="P32">
            <v>2.5</v>
          </cell>
          <cell r="Q32" t="str">
            <v>Primary entry accessible/dual peephole and back lit doorbell</v>
          </cell>
          <cell r="R32"/>
          <cell r="S32"/>
          <cell r="T32"/>
          <cell r="U32"/>
          <cell r="V32"/>
          <cell r="W32"/>
          <cell r="X32"/>
        </row>
        <row r="33">
          <cell r="O33"/>
          <cell r="P33">
            <v>2.6</v>
          </cell>
          <cell r="Q33" t="str">
            <v>Accessible sliding glass door and threshold height</v>
          </cell>
          <cell r="R33"/>
          <cell r="S33"/>
          <cell r="T33"/>
          <cell r="U33"/>
          <cell r="V33"/>
          <cell r="W33"/>
          <cell r="X33"/>
        </row>
        <row r="34">
          <cell r="O34"/>
          <cell r="P34">
            <v>2.7</v>
          </cell>
          <cell r="Q34" t="str">
            <v>Weather-sheltered entry area</v>
          </cell>
          <cell r="R34"/>
          <cell r="S34"/>
          <cell r="T34"/>
          <cell r="U34"/>
          <cell r="V34"/>
          <cell r="W34"/>
          <cell r="X34"/>
        </row>
        <row r="36">
          <cell r="O36"/>
          <cell r="P36">
            <v>3.1</v>
          </cell>
          <cell r="Q36" t="str">
            <v>Accessible route of travel to at least one bathroom/powder room, kitchen, and common room</v>
          </cell>
          <cell r="R36"/>
          <cell r="S36"/>
          <cell r="T36"/>
          <cell r="U36"/>
          <cell r="V36"/>
          <cell r="W36"/>
          <cell r="X36"/>
        </row>
        <row r="37">
          <cell r="O37"/>
          <cell r="P37">
            <v>3.2</v>
          </cell>
          <cell r="Q37" t="str">
            <v>42” wide hallways/maneuvering clearances with 32” clear doorways on accessible route</v>
          </cell>
          <cell r="R37"/>
          <cell r="S37"/>
          <cell r="T37"/>
          <cell r="U37"/>
          <cell r="V37"/>
          <cell r="W37"/>
          <cell r="X37"/>
        </row>
        <row r="38">
          <cell r="O38"/>
          <cell r="P38">
            <v>3.3</v>
          </cell>
          <cell r="Q38" t="str">
            <v>All interior door handles are lever style.</v>
          </cell>
          <cell r="R38"/>
          <cell r="S38"/>
          <cell r="T38"/>
          <cell r="U38"/>
          <cell r="V38"/>
          <cell r="W38"/>
          <cell r="X38"/>
        </row>
        <row r="39">
          <cell r="O39"/>
          <cell r="P39">
            <v>3.4</v>
          </cell>
          <cell r="Q39" t="str">
            <v>Accessible hardware, strike edge clearance, and thresholds for accessible doorways</v>
          </cell>
          <cell r="R39"/>
          <cell r="S39"/>
          <cell r="T39"/>
          <cell r="U39"/>
          <cell r="V39"/>
          <cell r="W39"/>
          <cell r="X39"/>
        </row>
        <row r="40">
          <cell r="O40"/>
          <cell r="P40">
            <v>3.5</v>
          </cell>
          <cell r="Q40" t="str">
            <v>Light switches, electric receptacles, and environmental and alarm controls at accessible heights on accessible route/rooms</v>
          </cell>
          <cell r="R40"/>
          <cell r="S40"/>
          <cell r="T40"/>
          <cell r="U40"/>
          <cell r="V40"/>
          <cell r="W40"/>
          <cell r="X40"/>
        </row>
        <row r="41">
          <cell r="O41"/>
          <cell r="P41">
            <v>3.6</v>
          </cell>
          <cell r="Q41" t="str">
            <v>Rocker light switches/controls on accessible route/rooms</v>
          </cell>
          <cell r="R41"/>
          <cell r="S41"/>
          <cell r="T41"/>
          <cell r="U41"/>
          <cell r="V41"/>
          <cell r="W41"/>
          <cell r="X41"/>
        </row>
        <row r="42">
          <cell r="O42"/>
          <cell r="P42">
            <v>3.7</v>
          </cell>
          <cell r="Q42" t="str">
            <v>Visual smoke/fire/carbon monoxide alarm</v>
          </cell>
          <cell r="R42"/>
          <cell r="S42"/>
          <cell r="T42"/>
          <cell r="U42"/>
          <cell r="V42"/>
          <cell r="W42"/>
          <cell r="X42"/>
        </row>
        <row r="43">
          <cell r="O43"/>
          <cell r="P43">
            <v>3.8</v>
          </cell>
          <cell r="Q43" t="str">
            <v>Audio and visual doorbell</v>
          </cell>
          <cell r="R43"/>
          <cell r="S43"/>
          <cell r="T43"/>
          <cell r="U43"/>
          <cell r="V43"/>
          <cell r="W43"/>
          <cell r="X43"/>
        </row>
        <row r="44">
          <cell r="O44"/>
          <cell r="P44">
            <v>3.9</v>
          </cell>
          <cell r="Q44" t="str">
            <v>Audio and visual security alarm</v>
          </cell>
          <cell r="R44"/>
          <cell r="S44"/>
          <cell r="T44"/>
          <cell r="U44"/>
          <cell r="V44"/>
          <cell r="W44"/>
          <cell r="X44"/>
        </row>
        <row r="45">
          <cell r="O45"/>
          <cell r="P45" t="str">
            <v>3.10</v>
          </cell>
          <cell r="Q45" t="str">
            <v>Closets on accessible route: adjustable (36”-60”) rods/shelves</v>
          </cell>
          <cell r="R45"/>
          <cell r="S45"/>
          <cell r="T45"/>
          <cell r="U45"/>
          <cell r="V45"/>
          <cell r="W45"/>
          <cell r="X45"/>
        </row>
        <row r="46">
          <cell r="O46"/>
          <cell r="P46">
            <v>3.11</v>
          </cell>
          <cell r="Q46" t="str">
            <v>Nonslip carpet/floor for accessible route (Low pile carpet less than 1/2" thick)</v>
          </cell>
          <cell r="R46"/>
          <cell r="S46"/>
          <cell r="T46"/>
          <cell r="U46"/>
          <cell r="V46"/>
          <cell r="W46"/>
          <cell r="X46"/>
        </row>
        <row r="47">
          <cell r="O47"/>
          <cell r="P47">
            <v>3.12</v>
          </cell>
          <cell r="Q47" t="str">
            <v>Handrail reinforcement (1 side) provided in all accessible routes of travel/rooms over 4 feet long</v>
          </cell>
          <cell r="R47"/>
          <cell r="S47"/>
          <cell r="T47"/>
          <cell r="U47"/>
          <cell r="V47"/>
          <cell r="W47"/>
          <cell r="X47"/>
        </row>
        <row r="49">
          <cell r="O49"/>
          <cell r="P49">
            <v>4.0999999999999996</v>
          </cell>
          <cell r="Q49" t="str">
            <v>At least one kitchen on accessible route of travel</v>
          </cell>
        </row>
        <row r="51">
          <cell r="O51"/>
          <cell r="P51" t="str">
            <v>4.2a</v>
          </cell>
          <cell r="Q51" t="str">
            <v>Stove (specify 30”x48” or greater)</v>
          </cell>
          <cell r="R51"/>
          <cell r="S51"/>
          <cell r="T51"/>
          <cell r="U51"/>
          <cell r="V51"/>
          <cell r="W51"/>
          <cell r="X51"/>
        </row>
        <row r="52">
          <cell r="O52"/>
          <cell r="P52" t="str">
            <v>4.2b</v>
          </cell>
          <cell r="Q52" t="str">
            <v>Refrigerator (specify 30”x48” or greater)</v>
          </cell>
          <cell r="R52"/>
          <cell r="S52"/>
          <cell r="T52"/>
          <cell r="U52"/>
          <cell r="V52"/>
          <cell r="W52"/>
          <cell r="X52"/>
        </row>
        <row r="53">
          <cell r="O53"/>
          <cell r="P53" t="str">
            <v>4.2c</v>
          </cell>
          <cell r="Q53" t="str">
            <v>Dishwasher (specify 30”x48” or greater)</v>
          </cell>
          <cell r="R53"/>
          <cell r="S53"/>
          <cell r="T53"/>
          <cell r="U53"/>
          <cell r="V53"/>
          <cell r="W53"/>
          <cell r="X53"/>
        </row>
        <row r="54">
          <cell r="O54"/>
          <cell r="P54" t="str">
            <v>4.2d</v>
          </cell>
          <cell r="Q54" t="str">
            <v>Sink (specify 30”x48” or greater)</v>
          </cell>
          <cell r="R54"/>
          <cell r="S54"/>
          <cell r="T54"/>
          <cell r="U54"/>
          <cell r="V54"/>
          <cell r="W54"/>
          <cell r="X54"/>
        </row>
        <row r="55">
          <cell r="O55"/>
          <cell r="P55" t="str">
            <v>4.2e</v>
          </cell>
          <cell r="Q55" t="str">
            <v>Oven (if separate) (specify 30”x48” or greater)</v>
          </cell>
          <cell r="R55"/>
          <cell r="S55"/>
          <cell r="T55"/>
          <cell r="U55"/>
          <cell r="V55"/>
          <cell r="W55"/>
          <cell r="X55"/>
        </row>
        <row r="56">
          <cell r="O56"/>
          <cell r="P56" t="str">
            <v>4.2f</v>
          </cell>
          <cell r="Q56" t="str">
            <v>U-shaped kitchen space requirements</v>
          </cell>
          <cell r="R56"/>
          <cell r="S56"/>
          <cell r="T56"/>
          <cell r="U56"/>
          <cell r="V56"/>
          <cell r="W56"/>
          <cell r="X56"/>
        </row>
        <row r="57">
          <cell r="O57"/>
          <cell r="P57" t="str">
            <v>4.2g</v>
          </cell>
          <cell r="Q57" t="str">
            <v>Other (specify 30”x48” or greater)</v>
          </cell>
          <cell r="R57"/>
          <cell r="S57"/>
          <cell r="T57"/>
          <cell r="U57"/>
          <cell r="V57"/>
          <cell r="W57"/>
          <cell r="X57"/>
        </row>
        <row r="59">
          <cell r="O59"/>
          <cell r="P59" t="str">
            <v>4.3a</v>
          </cell>
          <cell r="Q59" t="str">
            <v>Stove</v>
          </cell>
          <cell r="R59"/>
          <cell r="S59"/>
          <cell r="T59"/>
          <cell r="U59"/>
          <cell r="V59"/>
          <cell r="W59"/>
          <cell r="X59"/>
        </row>
        <row r="60">
          <cell r="O60"/>
          <cell r="P60" t="str">
            <v>4.3b</v>
          </cell>
          <cell r="Q60" t="str">
            <v>Refrigerator</v>
          </cell>
          <cell r="R60"/>
          <cell r="S60"/>
          <cell r="T60"/>
          <cell r="U60"/>
          <cell r="V60"/>
          <cell r="W60"/>
          <cell r="X60"/>
        </row>
        <row r="61">
          <cell r="O61"/>
          <cell r="P61" t="str">
            <v>4.3c</v>
          </cell>
          <cell r="Q61" t="str">
            <v>Dishwasher</v>
          </cell>
          <cell r="R61"/>
          <cell r="S61"/>
          <cell r="T61"/>
          <cell r="U61"/>
          <cell r="V61"/>
          <cell r="W61"/>
          <cell r="X61"/>
        </row>
        <row r="62">
          <cell r="O62"/>
          <cell r="P62" t="str">
            <v>4.3d</v>
          </cell>
          <cell r="Q62" t="str">
            <v>Sink</v>
          </cell>
          <cell r="R62"/>
          <cell r="S62"/>
          <cell r="T62"/>
          <cell r="U62"/>
          <cell r="V62"/>
          <cell r="W62"/>
          <cell r="X62"/>
        </row>
        <row r="63">
          <cell r="O63"/>
          <cell r="P63" t="str">
            <v>4.3e</v>
          </cell>
          <cell r="Q63" t="str">
            <v>Microwave/receptacle at countertop height</v>
          </cell>
          <cell r="R63"/>
          <cell r="S63"/>
          <cell r="T63"/>
          <cell r="U63"/>
          <cell r="V63"/>
          <cell r="W63"/>
          <cell r="X63"/>
        </row>
        <row r="65">
          <cell r="O65"/>
          <cell r="P65" t="str">
            <v>4.4a</v>
          </cell>
          <cell r="Q65" t="str">
            <v>All or a specified portion repositionable</v>
          </cell>
          <cell r="R65"/>
          <cell r="S65"/>
          <cell r="T65"/>
          <cell r="U65"/>
          <cell r="V65"/>
          <cell r="W65"/>
          <cell r="X65"/>
        </row>
        <row r="66">
          <cell r="O66"/>
          <cell r="P66" t="str">
            <v>4.4b</v>
          </cell>
          <cell r="Q66" t="str">
            <v>One or more counter areas at 30” wide and 28”-32” high</v>
          </cell>
          <cell r="R66"/>
          <cell r="S66"/>
          <cell r="T66"/>
          <cell r="U66"/>
          <cell r="V66"/>
          <cell r="W66"/>
          <cell r="X66"/>
        </row>
        <row r="67">
          <cell r="O67"/>
          <cell r="P67" t="str">
            <v>4.4c</v>
          </cell>
          <cell r="Q67" t="str">
            <v>One or more workspaces at 30” wide with knee/toe space</v>
          </cell>
          <cell r="R67"/>
          <cell r="S67"/>
          <cell r="T67"/>
          <cell r="U67"/>
          <cell r="V67"/>
          <cell r="W67"/>
          <cell r="X67"/>
        </row>
        <row r="69">
          <cell r="O69"/>
          <cell r="P69" t="str">
            <v>4.5a</v>
          </cell>
          <cell r="Q69" t="str">
            <v>Base cabinets: pull-out and/or Lazy Susan shelves</v>
          </cell>
          <cell r="R69"/>
          <cell r="S69"/>
          <cell r="T69"/>
          <cell r="U69"/>
          <cell r="V69"/>
          <cell r="W69"/>
          <cell r="X69"/>
        </row>
        <row r="70">
          <cell r="O70"/>
          <cell r="P70" t="str">
            <v>4.5b</v>
          </cell>
          <cell r="Q70" t="str">
            <v>Additional under-cabinet lighting</v>
          </cell>
          <cell r="R70"/>
          <cell r="S70"/>
          <cell r="T70"/>
          <cell r="U70"/>
          <cell r="V70"/>
          <cell r="W70"/>
          <cell r="X70"/>
        </row>
        <row r="71">
          <cell r="O71"/>
          <cell r="P71" t="str">
            <v>4.5c</v>
          </cell>
          <cell r="Q71" t="str">
            <v>Accessible handles//touch latches for doors/drawers</v>
          </cell>
          <cell r="R71"/>
          <cell r="S71"/>
          <cell r="T71"/>
          <cell r="U71"/>
          <cell r="V71"/>
          <cell r="W71"/>
          <cell r="X71"/>
        </row>
        <row r="73">
          <cell r="O73"/>
          <cell r="P73" t="str">
            <v>4.6a</v>
          </cell>
          <cell r="Q73" t="str">
            <v>Repositionable height</v>
          </cell>
          <cell r="R73"/>
          <cell r="S73"/>
          <cell r="T73"/>
          <cell r="U73"/>
          <cell r="V73"/>
          <cell r="W73"/>
          <cell r="X73"/>
        </row>
        <row r="74">
          <cell r="O74"/>
          <cell r="P74" t="str">
            <v>4.6b</v>
          </cell>
          <cell r="Q74" t="str">
            <v>Removable base cabinets under sink</v>
          </cell>
          <cell r="R74"/>
          <cell r="S74"/>
          <cell r="T74"/>
          <cell r="U74"/>
          <cell r="V74"/>
          <cell r="W74"/>
          <cell r="X74"/>
        </row>
        <row r="75">
          <cell r="O75"/>
          <cell r="P75" t="str">
            <v>4.6c</v>
          </cell>
          <cell r="Q75" t="str">
            <v>Single-handle lever faucet</v>
          </cell>
          <cell r="R75"/>
          <cell r="S75"/>
          <cell r="T75"/>
          <cell r="U75"/>
          <cell r="V75"/>
          <cell r="W75"/>
          <cell r="X75"/>
        </row>
        <row r="76">
          <cell r="O76"/>
          <cell r="P76" t="str">
            <v>4.6d</v>
          </cell>
          <cell r="Q76" t="str">
            <v>Anti-scald device</v>
          </cell>
          <cell r="R76"/>
          <cell r="S76"/>
          <cell r="T76"/>
          <cell r="U76"/>
          <cell r="V76"/>
          <cell r="W76"/>
          <cell r="X76"/>
        </row>
        <row r="78">
          <cell r="O78"/>
          <cell r="P78" t="str">
            <v>4.7a</v>
          </cell>
          <cell r="Q78" t="str">
            <v>Edge border of cabinets/counters</v>
          </cell>
          <cell r="R78"/>
          <cell r="S78"/>
          <cell r="T78"/>
          <cell r="U78"/>
          <cell r="V78"/>
          <cell r="W78"/>
          <cell r="X78"/>
        </row>
        <row r="79">
          <cell r="O79"/>
          <cell r="P79" t="str">
            <v>4.7b</v>
          </cell>
          <cell r="Q79" t="str">
            <v>Flooring: in front of appliances</v>
          </cell>
          <cell r="R79"/>
          <cell r="S79"/>
          <cell r="T79"/>
          <cell r="U79"/>
          <cell r="V79"/>
          <cell r="W79"/>
          <cell r="X79"/>
        </row>
        <row r="80">
          <cell r="O80"/>
          <cell r="P80" t="str">
            <v>4.7c</v>
          </cell>
          <cell r="Q80" t="str">
            <v>Flooring: on route of travel</v>
          </cell>
          <cell r="R80"/>
          <cell r="S80"/>
          <cell r="T80"/>
          <cell r="U80"/>
          <cell r="V80"/>
          <cell r="W80"/>
          <cell r="X80"/>
        </row>
        <row r="82">
          <cell r="O82"/>
          <cell r="P82">
            <v>5.0999999999999996</v>
          </cell>
          <cell r="Q82" t="str">
            <v>At least one full bathroom on accessible route of travel</v>
          </cell>
        </row>
        <row r="84">
          <cell r="O84"/>
          <cell r="P84" t="str">
            <v>5.2a</v>
          </cell>
          <cell r="Q84" t="str">
            <v>Maneuvering space diameter: 30” x 48” turning area or 60” diameter turning area</v>
          </cell>
          <cell r="R84"/>
          <cell r="S84"/>
          <cell r="T84"/>
          <cell r="U84"/>
          <cell r="V84"/>
          <cell r="W84"/>
          <cell r="X84"/>
        </row>
        <row r="85">
          <cell r="O85"/>
          <cell r="P85" t="str">
            <v>5.2b</v>
          </cell>
          <cell r="Q85" t="str">
            <v>Clear space for toilet and sink: 30” x 48” clear use area</v>
          </cell>
          <cell r="R85"/>
          <cell r="S85"/>
          <cell r="T85"/>
          <cell r="U85"/>
          <cell r="V85"/>
          <cell r="W85"/>
          <cell r="X85"/>
        </row>
        <row r="86">
          <cell r="Q86" t="str">
            <v>Bathtub and/or shower</v>
          </cell>
          <cell r="R86"/>
          <cell r="S86"/>
          <cell r="T86"/>
          <cell r="U86"/>
          <cell r="V86"/>
          <cell r="W86"/>
          <cell r="X86"/>
        </row>
        <row r="87">
          <cell r="O87"/>
          <cell r="P87" t="str">
            <v>5.3a</v>
          </cell>
          <cell r="Q87" t="str">
            <v>Standard bathtub or shower with grab bar reinforcement</v>
          </cell>
          <cell r="R87"/>
          <cell r="S87"/>
          <cell r="T87"/>
          <cell r="U87"/>
          <cell r="V87"/>
          <cell r="W87"/>
          <cell r="X87"/>
        </row>
        <row r="88">
          <cell r="O88"/>
          <cell r="P88" t="str">
            <v>5.3b</v>
          </cell>
          <cell r="Q88" t="str">
            <v>Standard bathtub or shower with grab bars</v>
          </cell>
          <cell r="R88"/>
          <cell r="S88"/>
          <cell r="T88"/>
          <cell r="U88"/>
          <cell r="V88"/>
          <cell r="W88"/>
          <cell r="X88"/>
        </row>
        <row r="89">
          <cell r="O89"/>
          <cell r="P89" t="str">
            <v>5.3c</v>
          </cell>
          <cell r="Q89" t="str">
            <v>Accessible (roll-in) shower</v>
          </cell>
          <cell r="R89"/>
          <cell r="S89"/>
          <cell r="T89"/>
          <cell r="U89"/>
          <cell r="V89"/>
          <cell r="W89"/>
          <cell r="X89"/>
        </row>
        <row r="90">
          <cell r="O90"/>
          <cell r="P90" t="str">
            <v>5.3d</v>
          </cell>
          <cell r="Q90" t="str">
            <v>Single-handle lever faucets</v>
          </cell>
          <cell r="R90"/>
          <cell r="S90"/>
          <cell r="T90"/>
          <cell r="U90"/>
          <cell r="V90"/>
          <cell r="W90"/>
          <cell r="X90"/>
        </row>
        <row r="91">
          <cell r="O91"/>
          <cell r="P91" t="str">
            <v>5.3e</v>
          </cell>
          <cell r="Q91" t="str">
            <v>Offset controls for exterior use</v>
          </cell>
          <cell r="R91"/>
          <cell r="S91"/>
          <cell r="T91"/>
          <cell r="U91"/>
          <cell r="V91"/>
          <cell r="W91"/>
          <cell r="X91"/>
        </row>
        <row r="93">
          <cell r="O93"/>
          <cell r="P93" t="str">
            <v>5.4a</v>
          </cell>
          <cell r="Q93" t="str">
            <v xml:space="preserve"> Standard toilet with grab bar reinforcement</v>
          </cell>
          <cell r="R93"/>
          <cell r="S93"/>
          <cell r="T93"/>
          <cell r="U93"/>
          <cell r="V93"/>
          <cell r="W93"/>
          <cell r="X93"/>
        </row>
        <row r="94">
          <cell r="O94"/>
          <cell r="P94" t="str">
            <v>5.4b</v>
          </cell>
          <cell r="Q94" t="str">
            <v xml:space="preserve"> Standard toilet with grab bars</v>
          </cell>
          <cell r="R94"/>
          <cell r="S94"/>
          <cell r="T94"/>
          <cell r="U94"/>
          <cell r="V94"/>
          <cell r="W94"/>
          <cell r="X94"/>
        </row>
        <row r="95">
          <cell r="O95"/>
          <cell r="P95" t="str">
            <v>5.4c</v>
          </cell>
          <cell r="Q95" t="str">
            <v xml:space="preserve"> Accessible toilet with grab bars</v>
          </cell>
          <cell r="R95"/>
          <cell r="S95"/>
          <cell r="T95"/>
          <cell r="U95"/>
          <cell r="V95"/>
          <cell r="W95"/>
          <cell r="X95"/>
        </row>
        <row r="97">
          <cell r="O97"/>
          <cell r="P97" t="str">
            <v>5.6a</v>
          </cell>
          <cell r="Q97" t="str">
            <v xml:space="preserve"> Standard with removable base cabinets</v>
          </cell>
          <cell r="R97"/>
          <cell r="S97"/>
          <cell r="T97"/>
          <cell r="U97"/>
          <cell r="V97"/>
          <cell r="W97"/>
          <cell r="X97"/>
        </row>
        <row r="98">
          <cell r="O98"/>
          <cell r="P98" t="str">
            <v>5.6b</v>
          </cell>
          <cell r="Q98" t="str">
            <v xml:space="preserve"> Pedestal or open front</v>
          </cell>
          <cell r="R98"/>
          <cell r="S98"/>
          <cell r="T98"/>
          <cell r="U98"/>
          <cell r="V98"/>
          <cell r="W98"/>
          <cell r="X98"/>
        </row>
        <row r="100">
          <cell r="O100"/>
          <cell r="P100" t="str">
            <v>5.7a</v>
          </cell>
          <cell r="Q100" t="str">
            <v xml:space="preserve"> Lower/accessible medicine chest</v>
          </cell>
          <cell r="R100"/>
          <cell r="S100"/>
          <cell r="T100"/>
          <cell r="U100"/>
          <cell r="V100"/>
          <cell r="W100"/>
          <cell r="X100"/>
        </row>
        <row r="101">
          <cell r="O101"/>
          <cell r="P101" t="str">
            <v>5.7b</v>
          </cell>
          <cell r="Q101" t="str">
            <v xml:space="preserve"> Anti-scald device</v>
          </cell>
          <cell r="R101"/>
          <cell r="S101"/>
          <cell r="T101"/>
          <cell r="U101"/>
          <cell r="V101"/>
          <cell r="W101"/>
          <cell r="X101"/>
        </row>
        <row r="102">
          <cell r="O102"/>
          <cell r="P102" t="str">
            <v>5.7c</v>
          </cell>
          <cell r="Q102" t="str">
            <v xml:space="preserve"> Anti-scald devices for sink</v>
          </cell>
          <cell r="R102"/>
          <cell r="S102"/>
          <cell r="T102"/>
          <cell r="U102"/>
          <cell r="V102"/>
          <cell r="W102"/>
          <cell r="X102"/>
        </row>
        <row r="103">
          <cell r="O103"/>
          <cell r="P103" t="str">
            <v>5.7d</v>
          </cell>
          <cell r="Q103" t="str">
            <v xml:space="preserve"> Accessible handles//touch latches for doors/drawers</v>
          </cell>
          <cell r="R103"/>
          <cell r="S103"/>
          <cell r="T103"/>
          <cell r="U103"/>
          <cell r="V103"/>
          <cell r="W103"/>
          <cell r="X103"/>
        </row>
        <row r="104">
          <cell r="O104"/>
          <cell r="P104" t="str">
            <v>5.7e</v>
          </cell>
          <cell r="Q104" t="str">
            <v xml:space="preserve"> Lower towel rack(s)</v>
          </cell>
          <cell r="R104"/>
          <cell r="S104"/>
          <cell r="T104"/>
          <cell r="U104"/>
          <cell r="V104"/>
          <cell r="W104"/>
          <cell r="X104"/>
        </row>
        <row r="105">
          <cell r="O105"/>
          <cell r="P105" t="str">
            <v>5.7f</v>
          </cell>
          <cell r="Q105" t="str">
            <v xml:space="preserve"> Contrasting floor color</v>
          </cell>
          <cell r="R105"/>
          <cell r="S105"/>
          <cell r="T105"/>
          <cell r="U105"/>
          <cell r="V105"/>
          <cell r="W105"/>
          <cell r="X105"/>
        </row>
        <row r="106">
          <cell r="O106"/>
          <cell r="P106" t="str">
            <v>5.7g</v>
          </cell>
          <cell r="Q106" t="str">
            <v xml:space="preserve"> Fold-down/fixed shower seat(s)</v>
          </cell>
          <cell r="R106"/>
          <cell r="S106"/>
          <cell r="T106"/>
          <cell r="U106"/>
          <cell r="V106"/>
          <cell r="W106"/>
          <cell r="X106"/>
        </row>
        <row r="107">
          <cell r="O107"/>
          <cell r="P107" t="str">
            <v>5.7h</v>
          </cell>
          <cell r="Q107" t="str">
            <v xml:space="preserve"> Accessible toilet tissue holder</v>
          </cell>
          <cell r="R107"/>
          <cell r="S107"/>
          <cell r="T107"/>
          <cell r="U107"/>
          <cell r="V107"/>
          <cell r="W107"/>
          <cell r="X107"/>
        </row>
        <row r="108">
          <cell r="O108"/>
          <cell r="P108" t="str">
            <v>5.7i</v>
          </cell>
          <cell r="Q108" t="str">
            <v xml:space="preserve"> Hand-held adjustable shower spray unit(s)</v>
          </cell>
          <cell r="R108"/>
          <cell r="S108"/>
          <cell r="T108"/>
          <cell r="U108"/>
          <cell r="V108"/>
          <cell r="W108"/>
          <cell r="X108"/>
        </row>
        <row r="110">
          <cell r="O110"/>
          <cell r="P110">
            <v>6.1</v>
          </cell>
          <cell r="Q110" t="str">
            <v>Dining room on accessible route of travel</v>
          </cell>
          <cell r="R110"/>
          <cell r="S110"/>
          <cell r="T110"/>
          <cell r="U110"/>
          <cell r="V110"/>
          <cell r="W110"/>
          <cell r="X110"/>
        </row>
        <row r="111">
          <cell r="O111"/>
          <cell r="P111">
            <v>6.2</v>
          </cell>
          <cell r="Q111" t="str">
            <v>Living room on accessible route of travel</v>
          </cell>
          <cell r="R111"/>
          <cell r="S111"/>
          <cell r="T111"/>
          <cell r="U111"/>
          <cell r="V111"/>
          <cell r="W111"/>
          <cell r="X111"/>
        </row>
        <row r="112">
          <cell r="O112"/>
          <cell r="P112">
            <v>6.3</v>
          </cell>
          <cell r="Q112" t="str">
            <v>Other common room on accessible route of travel</v>
          </cell>
          <cell r="R112"/>
          <cell r="S112"/>
          <cell r="T112"/>
          <cell r="U112"/>
          <cell r="V112"/>
          <cell r="W112"/>
          <cell r="X112"/>
        </row>
        <row r="114">
          <cell r="O114"/>
          <cell r="P114">
            <v>7.1</v>
          </cell>
        </row>
        <row r="115">
          <cell r="O115"/>
          <cell r="P115">
            <v>7.2</v>
          </cell>
        </row>
        <row r="116">
          <cell r="O116"/>
          <cell r="P116">
            <v>7.3</v>
          </cell>
        </row>
        <row r="117">
          <cell r="O117"/>
          <cell r="P117">
            <v>7.4</v>
          </cell>
        </row>
        <row r="119">
          <cell r="O119"/>
          <cell r="P119">
            <v>8.1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Scoring Checklist"/>
      <sheetName val="Notes"/>
      <sheetName val="15A1"/>
      <sheetName val="15A2"/>
      <sheetName val="15A3"/>
      <sheetName val="15A4"/>
      <sheetName val="15B1"/>
      <sheetName val="15B2"/>
      <sheetName val="15C1"/>
      <sheetName val="15C2a"/>
      <sheetName val="15C2b"/>
      <sheetName val="15C3"/>
      <sheetName val="15C4"/>
      <sheetName val="15C5"/>
      <sheetName val="15C6"/>
      <sheetName val="15D1"/>
      <sheetName val="15D2"/>
      <sheetName val="15D3"/>
      <sheetName val="15E1"/>
      <sheetName val="15E2"/>
      <sheetName val="15F1"/>
      <sheetName val="15F2"/>
      <sheetName val="15F3"/>
      <sheetName val="15F4"/>
      <sheetName val="EUA Restrictions"/>
    </sheetNames>
    <sheetDataSet>
      <sheetData sheetId="0" refreshError="1"/>
      <sheetData sheetId="1"/>
      <sheetData sheetId="2" refreshError="1"/>
      <sheetData sheetId="3" refreshError="1"/>
      <sheetData sheetId="4">
        <row r="22">
          <cell r="O22" t="str">
            <v>M</v>
          </cell>
          <cell r="P22">
            <v>1.1000000000000001</v>
          </cell>
          <cell r="Q22" t="str">
            <v>Accessible route of travel to dwelling from public sidewalk or thoroughfare to primary entrance.</v>
          </cell>
        </row>
        <row r="23">
          <cell r="O23"/>
          <cell r="P23">
            <v>1.2</v>
          </cell>
          <cell r="Q23" t="str">
            <v>No-step entry (1/2” or less threshold)</v>
          </cell>
        </row>
        <row r="24">
          <cell r="O24" t="str">
            <v>X</v>
          </cell>
          <cell r="P24">
            <v>1.3</v>
          </cell>
          <cell r="Q24" t="str">
            <v>Accessible landscaping of at least one side yard and rear yard</v>
          </cell>
        </row>
        <row r="25">
          <cell r="O25"/>
          <cell r="P25">
            <v>1.4</v>
          </cell>
          <cell r="Q25" t="str">
            <v>Accessible route from garage/parking to home’s primary entry</v>
          </cell>
        </row>
        <row r="26">
          <cell r="O26"/>
          <cell r="P26">
            <v>1.5</v>
          </cell>
          <cell r="Q26" t="str">
            <v>Nonslip surfaces on walk and driveways with ice and snow melt systems.</v>
          </cell>
        </row>
        <row r="28">
          <cell r="O28" t="str">
            <v>X</v>
          </cell>
          <cell r="P28">
            <v>2.1</v>
          </cell>
          <cell r="Q28" t="str">
            <v>Minimum 32” clear primary entry doorway</v>
          </cell>
        </row>
        <row r="29">
          <cell r="O29"/>
          <cell r="P29">
            <v>2.2000000000000002</v>
          </cell>
          <cell r="Q29" t="str">
            <v>Primary entry accessible internal/external maneuvering clearances, hardware, thresholds, and strike edge clearances</v>
          </cell>
        </row>
        <row r="30">
          <cell r="O30"/>
          <cell r="P30">
            <v>2.2999999999999998</v>
          </cell>
          <cell r="Q30" t="str">
            <v>Minimum 32” clear secondary entry doorway</v>
          </cell>
        </row>
        <row r="31">
          <cell r="O31" t="str">
            <v>X</v>
          </cell>
          <cell r="P31">
            <v>2.4</v>
          </cell>
          <cell r="Q31" t="str">
            <v>Secondary entry accessible internal/external maneuvering clearances, hardware, thresholds, and strike edge clearances</v>
          </cell>
        </row>
        <row r="32">
          <cell r="O32"/>
          <cell r="P32">
            <v>2.5</v>
          </cell>
          <cell r="Q32" t="str">
            <v>Primary entry accessible/dual peephole and back lit doorbell</v>
          </cell>
        </row>
        <row r="33">
          <cell r="O33"/>
          <cell r="P33">
            <v>2.6</v>
          </cell>
          <cell r="Q33" t="str">
            <v>Accessible sliding glass door and threshold height</v>
          </cell>
        </row>
        <row r="34">
          <cell r="O34"/>
          <cell r="P34">
            <v>2.7</v>
          </cell>
          <cell r="Q34" t="str">
            <v>Weather-sheltered entry area</v>
          </cell>
        </row>
        <row r="36">
          <cell r="O36"/>
          <cell r="P36">
            <v>3.1</v>
          </cell>
          <cell r="Q36" t="str">
            <v>Accessible route of travel to at least one bathroom/powder room, kitchen, and common room</v>
          </cell>
        </row>
        <row r="37">
          <cell r="O37"/>
          <cell r="P37">
            <v>3.2</v>
          </cell>
          <cell r="Q37" t="str">
            <v>42” wide hallways/maneuvering clearances with 32” clear doorways on accessible route</v>
          </cell>
        </row>
        <row r="38">
          <cell r="O38"/>
          <cell r="P38">
            <v>3.3</v>
          </cell>
          <cell r="Q38" t="str">
            <v>All interior door handles are lever style.</v>
          </cell>
        </row>
        <row r="39">
          <cell r="O39"/>
          <cell r="P39">
            <v>3.4</v>
          </cell>
          <cell r="Q39" t="str">
            <v>Accessible hardware, strike edge clearance, and thresholds for accessible doorways</v>
          </cell>
        </row>
        <row r="40">
          <cell r="O40"/>
          <cell r="P40">
            <v>3.5</v>
          </cell>
          <cell r="Q40" t="str">
            <v>Light switches, electric receptacles, and environmental and alarm controls at accessible heights on accessible route/rooms</v>
          </cell>
        </row>
        <row r="41">
          <cell r="O41"/>
          <cell r="P41">
            <v>3.6</v>
          </cell>
          <cell r="Q41" t="str">
            <v>Rocker light switches/controls on accessible route/rooms</v>
          </cell>
        </row>
        <row r="42">
          <cell r="O42"/>
          <cell r="P42">
            <v>3.7</v>
          </cell>
          <cell r="Q42" t="str">
            <v>Visual smoke/fire/carbon monoxide alarm</v>
          </cell>
        </row>
        <row r="43">
          <cell r="O43"/>
          <cell r="P43">
            <v>3.8</v>
          </cell>
          <cell r="Q43" t="str">
            <v>Audio and visual doorbell</v>
          </cell>
        </row>
        <row r="44">
          <cell r="O44"/>
          <cell r="P44">
            <v>3.9</v>
          </cell>
          <cell r="Q44" t="str">
            <v>Audio and visual security alarm</v>
          </cell>
        </row>
        <row r="45">
          <cell r="O45"/>
          <cell r="P45" t="str">
            <v>3.10</v>
          </cell>
          <cell r="Q45" t="str">
            <v>Closets on accessible route: adjustable (36”-60”) rods/shelves</v>
          </cell>
        </row>
        <row r="46">
          <cell r="O46"/>
          <cell r="P46">
            <v>3.11</v>
          </cell>
          <cell r="Q46" t="str">
            <v>Nonslip carpet/floor for accessible route (Low pile carpet less than 1/2" thick)</v>
          </cell>
        </row>
        <row r="47">
          <cell r="O47"/>
          <cell r="P47">
            <v>3.12</v>
          </cell>
          <cell r="Q47" t="str">
            <v>Handrail reinforcement (1 side) provided in all accessible routes of travel/rooms over 4 feet long</v>
          </cell>
        </row>
        <row r="49">
          <cell r="O49"/>
          <cell r="P49">
            <v>4.0999999999999996</v>
          </cell>
          <cell r="Q49" t="str">
            <v>At least one kitchen on accessible route of travel</v>
          </cell>
        </row>
        <row r="51">
          <cell r="O51"/>
          <cell r="P51" t="str">
            <v>4.2a</v>
          </cell>
          <cell r="Q51" t="str">
            <v>Stove (specify 30”x48” or greater)</v>
          </cell>
        </row>
        <row r="52">
          <cell r="O52"/>
          <cell r="P52" t="str">
            <v>4.2b</v>
          </cell>
          <cell r="Q52" t="str">
            <v>Refrigerator (specify 30”x48” or greater)</v>
          </cell>
        </row>
        <row r="53">
          <cell r="O53"/>
          <cell r="P53" t="str">
            <v>4.2c</v>
          </cell>
          <cell r="Q53" t="str">
            <v>Dishwasher (specify 30”x48” or greater)</v>
          </cell>
        </row>
        <row r="54">
          <cell r="O54"/>
          <cell r="P54" t="str">
            <v>4.2d</v>
          </cell>
          <cell r="Q54" t="str">
            <v>Sink (specify 30”x48” or greater)</v>
          </cell>
        </row>
        <row r="55">
          <cell r="O55"/>
          <cell r="P55" t="str">
            <v>4.2e</v>
          </cell>
          <cell r="Q55" t="str">
            <v>Oven (if separate) (specify 30”x48” or greater)</v>
          </cell>
        </row>
        <row r="56">
          <cell r="O56"/>
          <cell r="P56" t="str">
            <v>4.2f</v>
          </cell>
          <cell r="Q56" t="str">
            <v>U-shaped kitchen space requirements</v>
          </cell>
        </row>
        <row r="57">
          <cell r="O57"/>
          <cell r="P57" t="str">
            <v>4.2g</v>
          </cell>
          <cell r="Q57" t="str">
            <v>Other (specify 30”x48” or greater)</v>
          </cell>
        </row>
        <row r="59">
          <cell r="O59"/>
          <cell r="P59" t="str">
            <v>4.3a</v>
          </cell>
          <cell r="Q59" t="str">
            <v>Stove</v>
          </cell>
        </row>
        <row r="60">
          <cell r="O60"/>
          <cell r="P60" t="str">
            <v>4.3b</v>
          </cell>
          <cell r="Q60" t="str">
            <v>Refrigerator</v>
          </cell>
        </row>
        <row r="61">
          <cell r="O61"/>
          <cell r="P61" t="str">
            <v>4.3c</v>
          </cell>
          <cell r="Q61" t="str">
            <v>Dishwasher</v>
          </cell>
        </row>
        <row r="62">
          <cell r="O62"/>
          <cell r="P62" t="str">
            <v>4.3d</v>
          </cell>
          <cell r="Q62" t="str">
            <v>Sink</v>
          </cell>
        </row>
        <row r="63">
          <cell r="O63"/>
          <cell r="P63" t="str">
            <v>4.3e</v>
          </cell>
          <cell r="Q63" t="str">
            <v>Microwave/receptacle at countertop height</v>
          </cell>
        </row>
        <row r="65">
          <cell r="O65"/>
          <cell r="P65" t="str">
            <v>4.4a</v>
          </cell>
          <cell r="Q65" t="str">
            <v>All or a specified portion repositionable</v>
          </cell>
        </row>
        <row r="66">
          <cell r="O66"/>
          <cell r="P66" t="str">
            <v>4.4b</v>
          </cell>
          <cell r="Q66" t="str">
            <v>One or more counter areas at 30” wide and 28”-32” high</v>
          </cell>
        </row>
        <row r="67">
          <cell r="O67"/>
          <cell r="P67" t="str">
            <v>4.4c</v>
          </cell>
          <cell r="Q67" t="str">
            <v>One or more workspaces at 30” wide with knee/toe space</v>
          </cell>
        </row>
        <row r="69">
          <cell r="O69"/>
          <cell r="P69" t="str">
            <v>4.5a</v>
          </cell>
          <cell r="Q69" t="str">
            <v>Base cabinets: pull-out and/or Lazy Susan shelves</v>
          </cell>
        </row>
        <row r="70">
          <cell r="O70"/>
          <cell r="P70" t="str">
            <v>4.5b</v>
          </cell>
          <cell r="Q70" t="str">
            <v>Additional under-cabinet lighting</v>
          </cell>
        </row>
        <row r="71">
          <cell r="O71"/>
          <cell r="P71" t="str">
            <v>4.5c</v>
          </cell>
          <cell r="Q71" t="str">
            <v>Accessible handles//touch latches for doors/drawers</v>
          </cell>
        </row>
        <row r="73">
          <cell r="O73"/>
          <cell r="P73" t="str">
            <v>4.6a</v>
          </cell>
          <cell r="Q73" t="str">
            <v>Repositionable height</v>
          </cell>
        </row>
        <row r="74">
          <cell r="O74"/>
          <cell r="P74" t="str">
            <v>4.6b</v>
          </cell>
          <cell r="Q74" t="str">
            <v>Removable base cabinets under sink</v>
          </cell>
        </row>
        <row r="75">
          <cell r="O75"/>
          <cell r="P75" t="str">
            <v>4.6c</v>
          </cell>
          <cell r="Q75" t="str">
            <v>Single-handle lever faucet</v>
          </cell>
        </row>
        <row r="76">
          <cell r="O76"/>
          <cell r="P76" t="str">
            <v>4.6d</v>
          </cell>
          <cell r="Q76" t="str">
            <v>Anti-scald device</v>
          </cell>
        </row>
        <row r="78">
          <cell r="O78"/>
          <cell r="P78" t="str">
            <v>4.7a</v>
          </cell>
          <cell r="Q78" t="str">
            <v>Edge border of cabinets/counters</v>
          </cell>
        </row>
        <row r="79">
          <cell r="O79"/>
          <cell r="P79" t="str">
            <v>4.7b</v>
          </cell>
          <cell r="Q79" t="str">
            <v>Flooring: in front of appliances</v>
          </cell>
        </row>
        <row r="80">
          <cell r="O80"/>
          <cell r="P80" t="str">
            <v>4.7c</v>
          </cell>
          <cell r="Q80" t="str">
            <v>Flooring: on route of travel</v>
          </cell>
        </row>
        <row r="82">
          <cell r="O82"/>
          <cell r="P82">
            <v>5.0999999999999996</v>
          </cell>
          <cell r="Q82" t="str">
            <v>At least one full bathroom on accessible route of travel</v>
          </cell>
        </row>
        <row r="84">
          <cell r="O84"/>
          <cell r="P84" t="str">
            <v>5.2a</v>
          </cell>
          <cell r="Q84" t="str">
            <v>Maneuvering space diameter: 30” x 48” turning area or 60” diameter turning area</v>
          </cell>
        </row>
        <row r="85">
          <cell r="O85"/>
          <cell r="P85" t="str">
            <v>5.2b</v>
          </cell>
          <cell r="Q85" t="str">
            <v>Clear space for toilet and sink: 30” x 48” clear use area</v>
          </cell>
        </row>
        <row r="86">
          <cell r="Q86" t="str">
            <v>Bathtub and/or shower</v>
          </cell>
        </row>
        <row r="87">
          <cell r="O87"/>
          <cell r="P87" t="str">
            <v>5.3a</v>
          </cell>
          <cell r="Q87" t="str">
            <v>Standard bathtub or shower with grab bar reinforcement</v>
          </cell>
        </row>
        <row r="88">
          <cell r="O88"/>
          <cell r="P88" t="str">
            <v>5.3b</v>
          </cell>
          <cell r="Q88" t="str">
            <v>Standard bathtub or shower with grab bars</v>
          </cell>
        </row>
        <row r="89">
          <cell r="O89"/>
          <cell r="P89" t="str">
            <v>5.3c</v>
          </cell>
          <cell r="Q89" t="str">
            <v>Accessible (roll-in) shower</v>
          </cell>
        </row>
        <row r="90">
          <cell r="O90"/>
          <cell r="P90" t="str">
            <v>5.3d</v>
          </cell>
          <cell r="Q90" t="str">
            <v>Single-handle lever faucets</v>
          </cell>
        </row>
        <row r="91">
          <cell r="O91"/>
          <cell r="P91" t="str">
            <v>5.3e</v>
          </cell>
          <cell r="Q91" t="str">
            <v>Offset controls for exterior use</v>
          </cell>
        </row>
        <row r="93">
          <cell r="O93"/>
          <cell r="P93" t="str">
            <v>5.4a</v>
          </cell>
          <cell r="Q93" t="str">
            <v xml:space="preserve"> Standard toilet with grab bar reinforcement</v>
          </cell>
        </row>
        <row r="94">
          <cell r="O94"/>
          <cell r="P94" t="str">
            <v>5.4b</v>
          </cell>
          <cell r="Q94" t="str">
            <v xml:space="preserve"> Standard toilet with grab bars</v>
          </cell>
        </row>
        <row r="95">
          <cell r="O95"/>
          <cell r="P95" t="str">
            <v>5.4c</v>
          </cell>
          <cell r="Q95" t="str">
            <v xml:space="preserve"> Accessible toilet with grab bars</v>
          </cell>
        </row>
        <row r="97">
          <cell r="O97"/>
          <cell r="P97" t="str">
            <v>5.6a</v>
          </cell>
          <cell r="Q97" t="str">
            <v xml:space="preserve"> Standard with removable base cabinets</v>
          </cell>
        </row>
        <row r="98">
          <cell r="O98"/>
          <cell r="P98" t="str">
            <v>5.6b</v>
          </cell>
          <cell r="Q98" t="str">
            <v xml:space="preserve"> Pedestal or open front</v>
          </cell>
        </row>
        <row r="100">
          <cell r="O100"/>
          <cell r="P100" t="str">
            <v>5.7a</v>
          </cell>
          <cell r="Q100" t="str">
            <v xml:space="preserve"> Lower/accessible medicine chest</v>
          </cell>
        </row>
        <row r="101">
          <cell r="O101"/>
          <cell r="P101" t="str">
            <v>5.7b</v>
          </cell>
          <cell r="Q101" t="str">
            <v xml:space="preserve"> Anti-scald device</v>
          </cell>
        </row>
        <row r="102">
          <cell r="O102"/>
          <cell r="P102" t="str">
            <v>5.7c</v>
          </cell>
          <cell r="Q102" t="str">
            <v xml:space="preserve"> Anti-scald devices for sink</v>
          </cell>
        </row>
        <row r="103">
          <cell r="O103"/>
          <cell r="P103" t="str">
            <v>5.7d</v>
          </cell>
          <cell r="Q103" t="str">
            <v xml:space="preserve"> Accessible handles//touch latches for doors/drawers</v>
          </cell>
        </row>
        <row r="104">
          <cell r="O104"/>
          <cell r="P104" t="str">
            <v>5.7e</v>
          </cell>
          <cell r="Q104" t="str">
            <v xml:space="preserve"> Lower towel rack(s)</v>
          </cell>
        </row>
        <row r="105">
          <cell r="O105"/>
          <cell r="P105" t="str">
            <v>5.7f</v>
          </cell>
          <cell r="Q105" t="str">
            <v xml:space="preserve"> Contrasting floor color</v>
          </cell>
        </row>
        <row r="106">
          <cell r="O106"/>
          <cell r="P106" t="str">
            <v>5.7g</v>
          </cell>
          <cell r="Q106" t="str">
            <v xml:space="preserve"> Fold-down/fixed shower seat(s)</v>
          </cell>
        </row>
        <row r="107">
          <cell r="O107"/>
          <cell r="P107" t="str">
            <v>5.7h</v>
          </cell>
          <cell r="Q107" t="str">
            <v xml:space="preserve"> Accessible toilet tissue holder</v>
          </cell>
        </row>
        <row r="108">
          <cell r="O108"/>
          <cell r="P108" t="str">
            <v>5.7i</v>
          </cell>
          <cell r="Q108" t="str">
            <v xml:space="preserve"> Hand-held adjustable shower spray unit(s)</v>
          </cell>
        </row>
        <row r="110">
          <cell r="O110"/>
          <cell r="P110">
            <v>6.1</v>
          </cell>
          <cell r="Q110" t="str">
            <v>Dining room on accessible route of travel</v>
          </cell>
        </row>
        <row r="111">
          <cell r="O111"/>
          <cell r="P111">
            <v>6.2</v>
          </cell>
          <cell r="Q111" t="str">
            <v>Living room on accessible route of travel</v>
          </cell>
        </row>
        <row r="112">
          <cell r="O112"/>
          <cell r="P112">
            <v>6.3</v>
          </cell>
          <cell r="Q112" t="str">
            <v>Other common room on accessible route of travel</v>
          </cell>
        </row>
        <row r="114">
          <cell r="O114"/>
          <cell r="P114">
            <v>7.1</v>
          </cell>
        </row>
        <row r="115">
          <cell r="O115"/>
          <cell r="P115">
            <v>7.2</v>
          </cell>
        </row>
        <row r="116">
          <cell r="O116"/>
          <cell r="P116">
            <v>7.3</v>
          </cell>
        </row>
        <row r="117">
          <cell r="O117"/>
          <cell r="P117">
            <v>7.4</v>
          </cell>
        </row>
        <row r="119">
          <cell r="O119"/>
          <cell r="P119">
            <v>8.1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6"/>
  <sheetViews>
    <sheetView showGridLines="0" tabSelected="1" view="pageBreakPreview" topLeftCell="B1" zoomScaleNormal="100" zoomScaleSheetLayoutView="100" workbookViewId="0">
      <selection activeCell="B6" sqref="B6:M6"/>
    </sheetView>
  </sheetViews>
  <sheetFormatPr defaultColWidth="9.109375" defaultRowHeight="14.4" x14ac:dyDescent="0.3"/>
  <cols>
    <col min="1" max="1" width="3.44140625" style="370" customWidth="1"/>
    <col min="2" max="13" width="9.109375" style="370"/>
    <col min="14" max="16384" width="9.109375" style="201"/>
  </cols>
  <sheetData>
    <row r="1" spans="1:14" ht="18" x14ac:dyDescent="0.3">
      <c r="B1" s="491" t="s">
        <v>280</v>
      </c>
      <c r="C1" s="491"/>
      <c r="D1" s="491"/>
      <c r="E1" s="491"/>
      <c r="F1" s="491"/>
      <c r="G1" s="491"/>
      <c r="H1" s="491"/>
      <c r="I1" s="491"/>
      <c r="J1" s="491"/>
      <c r="K1" s="491"/>
      <c r="L1" s="491"/>
      <c r="M1" s="491"/>
    </row>
    <row r="2" spans="1:14" ht="15.6" x14ac:dyDescent="0.3">
      <c r="B2" s="492" t="s">
        <v>560</v>
      </c>
      <c r="C2" s="492"/>
      <c r="D2" s="492"/>
      <c r="E2" s="492"/>
      <c r="F2" s="492"/>
      <c r="G2" s="492"/>
      <c r="H2" s="492"/>
      <c r="I2" s="492"/>
      <c r="J2" s="492"/>
      <c r="K2" s="492"/>
      <c r="L2" s="492"/>
      <c r="M2" s="492"/>
      <c r="N2" s="202"/>
    </row>
    <row r="4" spans="1:14" ht="18.600000000000001" thickBot="1" x14ac:dyDescent="0.35">
      <c r="B4" s="493" t="s">
        <v>275</v>
      </c>
      <c r="C4" s="493"/>
      <c r="D4" s="493"/>
      <c r="E4" s="493"/>
      <c r="F4" s="493"/>
      <c r="G4" s="493"/>
      <c r="H4" s="493"/>
      <c r="I4" s="493"/>
      <c r="J4" s="493"/>
      <c r="K4" s="493"/>
      <c r="L4" s="493"/>
      <c r="M4" s="493"/>
    </row>
    <row r="6" spans="1:14" s="203" customFormat="1" ht="51.75" customHeight="1" x14ac:dyDescent="0.3">
      <c r="A6" s="371"/>
      <c r="B6" s="494" t="s">
        <v>529</v>
      </c>
      <c r="C6" s="494"/>
      <c r="D6" s="494"/>
      <c r="E6" s="494"/>
      <c r="F6" s="494"/>
      <c r="G6" s="494"/>
      <c r="H6" s="494"/>
      <c r="I6" s="494"/>
      <c r="J6" s="494"/>
      <c r="K6" s="494"/>
      <c r="L6" s="494"/>
      <c r="M6" s="494"/>
    </row>
    <row r="7" spans="1:14" s="203" customFormat="1" ht="13.8" x14ac:dyDescent="0.3">
      <c r="A7" s="371"/>
      <c r="B7" s="372"/>
      <c r="C7" s="372"/>
      <c r="D7" s="372"/>
      <c r="E7" s="372"/>
      <c r="F7" s="372"/>
      <c r="G7" s="372"/>
      <c r="H7" s="372"/>
      <c r="I7" s="372"/>
      <c r="J7" s="372"/>
      <c r="K7" s="372"/>
      <c r="L7" s="372"/>
      <c r="M7" s="372"/>
    </row>
    <row r="8" spans="1:14" s="203" customFormat="1" ht="39" customHeight="1" x14ac:dyDescent="0.3">
      <c r="A8" s="371"/>
      <c r="B8" s="494" t="s">
        <v>299</v>
      </c>
      <c r="C8" s="494"/>
      <c r="D8" s="494"/>
      <c r="E8" s="494"/>
      <c r="F8" s="494"/>
      <c r="G8" s="494"/>
      <c r="H8" s="494"/>
      <c r="I8" s="494"/>
      <c r="J8" s="494"/>
      <c r="K8" s="494"/>
      <c r="L8" s="494"/>
      <c r="M8" s="494"/>
    </row>
    <row r="9" spans="1:14" s="203" customFormat="1" ht="16.5" customHeight="1" x14ac:dyDescent="0.3">
      <c r="A9" s="371"/>
      <c r="B9" s="373"/>
      <c r="C9" s="373"/>
      <c r="D9" s="373"/>
      <c r="E9" s="373"/>
      <c r="F9" s="373"/>
      <c r="G9" s="373"/>
      <c r="H9" s="373"/>
      <c r="I9" s="373"/>
      <c r="J9" s="373"/>
      <c r="K9" s="373"/>
      <c r="L9" s="373"/>
      <c r="M9" s="373"/>
    </row>
    <row r="10" spans="1:14" s="203" customFormat="1" ht="39" customHeight="1" x14ac:dyDescent="0.3">
      <c r="A10" s="371"/>
      <c r="B10" s="494" t="s">
        <v>292</v>
      </c>
      <c r="C10" s="494"/>
      <c r="D10" s="494"/>
      <c r="E10" s="494"/>
      <c r="F10" s="494"/>
      <c r="G10" s="494"/>
      <c r="H10" s="494"/>
      <c r="I10" s="494"/>
      <c r="J10" s="494"/>
      <c r="K10" s="494"/>
      <c r="L10" s="494"/>
      <c r="M10" s="494"/>
    </row>
    <row r="11" spans="1:14" s="203" customFormat="1" ht="13.8" x14ac:dyDescent="0.3">
      <c r="A11" s="371"/>
      <c r="B11" s="372"/>
      <c r="C11" s="372"/>
      <c r="D11" s="372"/>
      <c r="E11" s="372"/>
      <c r="F11" s="372"/>
      <c r="G11" s="372"/>
      <c r="H11" s="372"/>
      <c r="I11" s="372"/>
      <c r="J11" s="372"/>
      <c r="K11" s="372"/>
      <c r="L11" s="372"/>
      <c r="M11" s="372"/>
    </row>
    <row r="12" spans="1:14" s="203" customFormat="1" ht="13.8" x14ac:dyDescent="0.3">
      <c r="A12" s="374">
        <v>1</v>
      </c>
      <c r="B12" s="495" t="s">
        <v>287</v>
      </c>
      <c r="C12" s="495"/>
      <c r="D12" s="495"/>
      <c r="E12" s="495"/>
      <c r="F12" s="495"/>
      <c r="G12" s="495"/>
      <c r="H12" s="495"/>
      <c r="I12" s="495"/>
      <c r="J12" s="495"/>
      <c r="K12" s="495"/>
      <c r="L12" s="495"/>
      <c r="M12" s="495"/>
    </row>
    <row r="13" spans="1:14" s="203" customFormat="1" ht="13.8" x14ac:dyDescent="0.3">
      <c r="A13" s="374"/>
      <c r="B13" s="375" t="s">
        <v>297</v>
      </c>
      <c r="C13" s="376"/>
      <c r="D13" s="376"/>
      <c r="E13" s="376"/>
      <c r="F13" s="376"/>
      <c r="G13" s="376"/>
      <c r="H13" s="376"/>
      <c r="I13" s="376"/>
      <c r="J13" s="376"/>
      <c r="K13" s="376"/>
      <c r="L13" s="376"/>
      <c r="M13" s="376"/>
    </row>
    <row r="14" spans="1:14" s="203" customFormat="1" ht="13.8" x14ac:dyDescent="0.3">
      <c r="A14" s="374"/>
      <c r="B14" s="375"/>
      <c r="C14" s="376"/>
      <c r="D14" s="376"/>
      <c r="E14" s="376"/>
      <c r="F14" s="376"/>
      <c r="G14" s="376"/>
      <c r="H14" s="376"/>
      <c r="I14" s="376"/>
      <c r="J14" s="376"/>
      <c r="K14" s="376"/>
      <c r="L14" s="376"/>
      <c r="M14" s="376"/>
    </row>
    <row r="15" spans="1:14" s="203" customFormat="1" ht="13.8" x14ac:dyDescent="0.3">
      <c r="A15" s="371"/>
      <c r="B15" s="375" t="s">
        <v>275</v>
      </c>
      <c r="C15" s="375"/>
      <c r="D15" s="375"/>
      <c r="E15" s="371"/>
      <c r="F15" s="371"/>
      <c r="G15" s="371"/>
      <c r="H15" s="371"/>
      <c r="I15" s="375"/>
      <c r="J15" s="371"/>
      <c r="K15" s="371"/>
      <c r="L15" s="371"/>
      <c r="M15" s="371"/>
    </row>
    <row r="16" spans="1:14" s="203" customFormat="1" ht="13.8" x14ac:dyDescent="0.3">
      <c r="A16" s="371"/>
      <c r="B16" s="375" t="s">
        <v>281</v>
      </c>
      <c r="C16" s="375"/>
      <c r="D16" s="375"/>
      <c r="E16" s="371"/>
      <c r="F16" s="371"/>
      <c r="G16" s="371"/>
      <c r="H16" s="371"/>
      <c r="I16" s="375"/>
      <c r="J16" s="371"/>
      <c r="K16" s="371"/>
      <c r="L16" s="371"/>
      <c r="M16" s="371"/>
    </row>
    <row r="17" spans="1:13" s="203" customFormat="1" ht="13.8" x14ac:dyDescent="0.3">
      <c r="A17" s="371"/>
      <c r="B17" s="375" t="s">
        <v>258</v>
      </c>
      <c r="C17" s="375"/>
      <c r="D17" s="375"/>
      <c r="E17" s="375"/>
      <c r="F17" s="371"/>
      <c r="G17" s="371"/>
      <c r="H17" s="371"/>
      <c r="I17" s="375"/>
      <c r="J17" s="371"/>
      <c r="K17" s="371"/>
      <c r="L17" s="371"/>
      <c r="M17" s="371"/>
    </row>
    <row r="18" spans="1:13" s="203" customFormat="1" ht="13.8" x14ac:dyDescent="0.3">
      <c r="A18" s="371"/>
      <c r="B18" s="375" t="s">
        <v>282</v>
      </c>
      <c r="C18" s="375"/>
      <c r="D18" s="375"/>
      <c r="E18" s="375"/>
      <c r="F18" s="371"/>
      <c r="G18" s="371"/>
      <c r="H18" s="371"/>
      <c r="I18" s="375"/>
      <c r="J18" s="371"/>
      <c r="K18" s="371"/>
      <c r="L18" s="371"/>
      <c r="M18" s="371"/>
    </row>
    <row r="19" spans="1:13" s="203" customFormat="1" ht="13.8" x14ac:dyDescent="0.3">
      <c r="A19" s="371"/>
      <c r="B19" s="371" t="s">
        <v>284</v>
      </c>
      <c r="C19" s="375"/>
      <c r="D19" s="375"/>
      <c r="E19" s="375"/>
      <c r="F19" s="371"/>
      <c r="G19" s="371"/>
      <c r="H19" s="371"/>
      <c r="I19" s="375"/>
      <c r="J19" s="371"/>
      <c r="K19" s="371"/>
      <c r="L19" s="371"/>
      <c r="M19" s="371"/>
    </row>
    <row r="20" spans="1:13" s="203" customFormat="1" ht="13.8" x14ac:dyDescent="0.3">
      <c r="A20" s="371"/>
      <c r="B20" s="371"/>
      <c r="C20" s="371"/>
      <c r="D20" s="371"/>
      <c r="E20" s="371"/>
      <c r="F20" s="371"/>
      <c r="G20" s="371"/>
      <c r="H20" s="371"/>
      <c r="I20" s="371"/>
      <c r="J20" s="371"/>
      <c r="K20" s="371"/>
      <c r="L20" s="371"/>
      <c r="M20" s="371"/>
    </row>
    <row r="21" spans="1:13" s="203" customFormat="1" ht="13.8" x14ac:dyDescent="0.3">
      <c r="A21" s="374">
        <v>2</v>
      </c>
      <c r="B21" s="377" t="s">
        <v>546</v>
      </c>
      <c r="C21" s="371"/>
      <c r="D21" s="371"/>
      <c r="E21" s="371"/>
      <c r="F21" s="371"/>
      <c r="G21" s="371"/>
      <c r="H21" s="371"/>
      <c r="I21" s="371"/>
      <c r="J21" s="371"/>
      <c r="K21" s="371"/>
      <c r="L21" s="371"/>
      <c r="M21" s="371"/>
    </row>
    <row r="22" spans="1:13" s="203" customFormat="1" ht="13.8" x14ac:dyDescent="0.3">
      <c r="A22" s="374"/>
      <c r="B22" s="494" t="s">
        <v>296</v>
      </c>
      <c r="C22" s="494"/>
      <c r="D22" s="494"/>
      <c r="E22" s="494"/>
      <c r="F22" s="494"/>
      <c r="G22" s="494"/>
      <c r="H22" s="494"/>
      <c r="I22" s="494"/>
      <c r="J22" s="494"/>
      <c r="K22" s="494"/>
      <c r="L22" s="494"/>
      <c r="M22" s="494"/>
    </row>
    <row r="23" spans="1:13" s="203" customFormat="1" ht="13.8" x14ac:dyDescent="0.3">
      <c r="A23" s="374"/>
      <c r="B23" s="377"/>
      <c r="C23" s="371"/>
      <c r="D23" s="371"/>
      <c r="E23" s="371"/>
      <c r="F23" s="371"/>
      <c r="G23" s="371"/>
      <c r="H23" s="371"/>
      <c r="I23" s="371"/>
      <c r="J23" s="371"/>
      <c r="K23" s="371"/>
      <c r="L23" s="371"/>
      <c r="M23" s="371"/>
    </row>
    <row r="24" spans="1:13" s="203" customFormat="1" ht="13.8" x14ac:dyDescent="0.3">
      <c r="A24" s="378"/>
      <c r="B24" s="494" t="s">
        <v>547</v>
      </c>
      <c r="C24" s="494"/>
      <c r="D24" s="494"/>
      <c r="E24" s="494"/>
      <c r="F24" s="494"/>
      <c r="G24" s="494"/>
      <c r="H24" s="494"/>
      <c r="I24" s="494"/>
      <c r="J24" s="494"/>
      <c r="K24" s="494"/>
      <c r="L24" s="494"/>
      <c r="M24" s="494"/>
    </row>
    <row r="25" spans="1:13" s="203" customFormat="1" ht="13.8" x14ac:dyDescent="0.3">
      <c r="A25" s="378"/>
      <c r="B25" s="373"/>
      <c r="C25" s="373"/>
      <c r="D25" s="373"/>
      <c r="E25" s="373"/>
      <c r="F25" s="373"/>
      <c r="G25" s="373"/>
      <c r="H25" s="373"/>
      <c r="I25" s="373"/>
      <c r="J25" s="373"/>
      <c r="K25" s="373"/>
      <c r="L25" s="373"/>
      <c r="M25" s="373"/>
    </row>
    <row r="26" spans="1:13" s="203" customFormat="1" ht="13.8" x14ac:dyDescent="0.3">
      <c r="A26" s="371"/>
      <c r="B26" s="375" t="s">
        <v>281</v>
      </c>
      <c r="C26" s="375"/>
      <c r="D26" s="375"/>
      <c r="E26" s="371"/>
      <c r="F26" s="371"/>
      <c r="G26" s="371"/>
      <c r="H26" s="371"/>
      <c r="I26" s="375"/>
      <c r="J26" s="371"/>
      <c r="K26" s="371"/>
      <c r="L26" s="371"/>
      <c r="M26" s="371"/>
    </row>
    <row r="27" spans="1:13" s="203" customFormat="1" ht="13.8" x14ac:dyDescent="0.3">
      <c r="A27" s="371"/>
      <c r="B27" s="375" t="s">
        <v>289</v>
      </c>
      <c r="C27" s="375"/>
      <c r="D27" s="375"/>
      <c r="E27" s="375"/>
      <c r="F27" s="371"/>
      <c r="G27" s="371"/>
      <c r="H27" s="371"/>
      <c r="I27" s="375"/>
      <c r="J27" s="371"/>
      <c r="K27" s="371"/>
      <c r="L27" s="371"/>
      <c r="M27" s="371"/>
    </row>
    <row r="28" spans="1:13" s="203" customFormat="1" ht="13.8" x14ac:dyDescent="0.3">
      <c r="A28" s="371"/>
      <c r="B28" s="375" t="s">
        <v>282</v>
      </c>
      <c r="C28" s="375"/>
      <c r="D28" s="375"/>
      <c r="E28" s="375"/>
      <c r="F28" s="371"/>
      <c r="G28" s="371"/>
      <c r="H28" s="371"/>
      <c r="I28" s="375"/>
      <c r="J28" s="371"/>
      <c r="K28" s="371"/>
      <c r="L28" s="371"/>
      <c r="M28" s="371"/>
    </row>
    <row r="29" spans="1:13" s="203" customFormat="1" ht="13.8" x14ac:dyDescent="0.3">
      <c r="A29" s="371"/>
      <c r="B29" s="371" t="s">
        <v>283</v>
      </c>
      <c r="C29" s="375"/>
      <c r="D29" s="375"/>
      <c r="E29" s="375"/>
      <c r="F29" s="371"/>
      <c r="G29" s="371"/>
      <c r="H29" s="371"/>
      <c r="I29" s="375"/>
      <c r="J29" s="371"/>
      <c r="K29" s="371"/>
      <c r="L29" s="371"/>
      <c r="M29" s="371"/>
    </row>
    <row r="30" spans="1:13" s="203" customFormat="1" ht="13.8" x14ac:dyDescent="0.3">
      <c r="A30" s="371"/>
      <c r="B30" s="371"/>
      <c r="C30" s="375"/>
      <c r="D30" s="375"/>
      <c r="E30" s="375"/>
      <c r="F30" s="371"/>
      <c r="G30" s="371"/>
      <c r="H30" s="371"/>
      <c r="I30" s="375"/>
      <c r="J30" s="371"/>
      <c r="K30" s="371"/>
      <c r="L30" s="371"/>
      <c r="M30" s="371"/>
    </row>
    <row r="31" spans="1:13" s="203" customFormat="1" ht="13.8" x14ac:dyDescent="0.3">
      <c r="A31" s="371"/>
      <c r="B31" s="379" t="s">
        <v>298</v>
      </c>
      <c r="C31" s="375"/>
      <c r="D31" s="375"/>
      <c r="E31" s="375"/>
      <c r="F31" s="371"/>
      <c r="G31" s="371"/>
      <c r="H31" s="371"/>
      <c r="I31" s="375"/>
      <c r="J31" s="371"/>
      <c r="K31" s="371"/>
      <c r="L31" s="371"/>
      <c r="M31" s="371"/>
    </row>
    <row r="32" spans="1:13" s="203" customFormat="1" ht="13.8" x14ac:dyDescent="0.3">
      <c r="A32" s="378"/>
      <c r="B32" s="373"/>
      <c r="C32" s="373"/>
      <c r="D32" s="373"/>
      <c r="E32" s="373"/>
      <c r="F32" s="373"/>
      <c r="G32" s="373"/>
      <c r="H32" s="373"/>
      <c r="I32" s="373"/>
      <c r="J32" s="373"/>
      <c r="K32" s="373"/>
      <c r="L32" s="373"/>
      <c r="M32" s="373"/>
    </row>
    <row r="33" spans="1:13" s="203" customFormat="1" ht="13.8" x14ac:dyDescent="0.3">
      <c r="A33" s="374">
        <v>3</v>
      </c>
      <c r="B33" s="380" t="s">
        <v>285</v>
      </c>
      <c r="C33" s="371"/>
      <c r="D33" s="371"/>
      <c r="E33" s="371"/>
      <c r="F33" s="371"/>
      <c r="G33" s="371"/>
      <c r="H33" s="371"/>
      <c r="I33" s="371"/>
      <c r="J33" s="371"/>
      <c r="K33" s="371"/>
      <c r="L33" s="371"/>
      <c r="M33" s="371"/>
    </row>
    <row r="34" spans="1:13" s="203" customFormat="1" ht="33.75" customHeight="1" x14ac:dyDescent="0.3">
      <c r="A34" s="381"/>
      <c r="B34" s="494" t="s">
        <v>290</v>
      </c>
      <c r="C34" s="496"/>
      <c r="D34" s="496"/>
      <c r="E34" s="496"/>
      <c r="F34" s="496"/>
      <c r="G34" s="496"/>
      <c r="H34" s="496"/>
      <c r="I34" s="496"/>
      <c r="J34" s="496"/>
      <c r="K34" s="496"/>
      <c r="L34" s="496"/>
      <c r="M34" s="496"/>
    </row>
    <row r="35" spans="1:13" s="203" customFormat="1" ht="13.8" x14ac:dyDescent="0.3">
      <c r="A35" s="381"/>
      <c r="B35" s="373"/>
      <c r="C35" s="382"/>
      <c r="D35" s="382"/>
      <c r="E35" s="382"/>
      <c r="F35" s="382"/>
      <c r="G35" s="382"/>
      <c r="H35" s="382"/>
      <c r="I35" s="382"/>
      <c r="J35" s="382"/>
      <c r="K35" s="382"/>
      <c r="L35" s="382"/>
      <c r="M35" s="382"/>
    </row>
    <row r="36" spans="1:13" s="203" customFormat="1" ht="13.8" x14ac:dyDescent="0.3">
      <c r="A36" s="381"/>
      <c r="B36" s="383"/>
      <c r="C36" s="371" t="s">
        <v>286</v>
      </c>
      <c r="D36" s="382"/>
      <c r="E36" s="382"/>
      <c r="F36" s="382"/>
      <c r="G36" s="382"/>
      <c r="H36" s="382"/>
      <c r="I36" s="382"/>
      <c r="J36" s="382"/>
      <c r="K36" s="382"/>
      <c r="L36" s="382"/>
      <c r="M36" s="382"/>
    </row>
    <row r="37" spans="1:13" s="203" customFormat="1" ht="13.8" x14ac:dyDescent="0.3">
      <c r="A37" s="381"/>
      <c r="B37" s="384"/>
      <c r="C37" s="371" t="s">
        <v>288</v>
      </c>
      <c r="D37" s="382"/>
      <c r="E37" s="382"/>
      <c r="F37" s="382"/>
      <c r="G37" s="382"/>
      <c r="H37" s="382"/>
      <c r="I37" s="382"/>
      <c r="J37" s="382"/>
      <c r="K37" s="382"/>
      <c r="L37" s="382"/>
      <c r="M37" s="382"/>
    </row>
    <row r="38" spans="1:13" s="203" customFormat="1" ht="13.8" x14ac:dyDescent="0.3">
      <c r="A38" s="385"/>
      <c r="B38" s="371"/>
      <c r="C38" s="371"/>
      <c r="D38" s="371"/>
      <c r="E38" s="371"/>
      <c r="F38" s="371"/>
      <c r="G38" s="371"/>
      <c r="H38" s="371"/>
      <c r="I38" s="371"/>
      <c r="J38" s="371"/>
      <c r="K38" s="371"/>
      <c r="L38" s="371"/>
      <c r="M38" s="371"/>
    </row>
    <row r="39" spans="1:13" s="203" customFormat="1" ht="13.8" x14ac:dyDescent="0.3">
      <c r="A39" s="374">
        <v>4</v>
      </c>
      <c r="B39" s="380" t="s">
        <v>276</v>
      </c>
      <c r="C39" s="371"/>
      <c r="D39" s="371"/>
      <c r="E39" s="371"/>
      <c r="F39" s="371"/>
      <c r="G39" s="371"/>
      <c r="H39" s="371"/>
      <c r="I39" s="371"/>
      <c r="J39" s="371"/>
      <c r="K39" s="371"/>
      <c r="L39" s="371"/>
      <c r="M39" s="371"/>
    </row>
    <row r="40" spans="1:13" s="203" customFormat="1" ht="38.25" customHeight="1" x14ac:dyDescent="0.3">
      <c r="A40" s="381"/>
      <c r="B40" s="494" t="s">
        <v>294</v>
      </c>
      <c r="C40" s="494"/>
      <c r="D40" s="494"/>
      <c r="E40" s="494"/>
      <c r="F40" s="494"/>
      <c r="G40" s="494"/>
      <c r="H40" s="494"/>
      <c r="I40" s="494"/>
      <c r="J40" s="494"/>
      <c r="K40" s="494"/>
      <c r="L40" s="494"/>
      <c r="M40" s="494"/>
    </row>
    <row r="41" spans="1:13" s="203" customFormat="1" ht="13.8" x14ac:dyDescent="0.3">
      <c r="A41" s="385"/>
      <c r="B41" s="371"/>
      <c r="C41" s="371"/>
      <c r="D41" s="371"/>
      <c r="E41" s="371"/>
      <c r="F41" s="371"/>
      <c r="G41" s="371"/>
      <c r="H41" s="371"/>
      <c r="I41" s="371"/>
      <c r="J41" s="371"/>
      <c r="K41" s="371"/>
      <c r="L41" s="371"/>
      <c r="M41" s="371"/>
    </row>
    <row r="42" spans="1:13" s="203" customFormat="1" ht="13.8" x14ac:dyDescent="0.3">
      <c r="A42" s="374">
        <v>5</v>
      </c>
      <c r="B42" s="380" t="s">
        <v>277</v>
      </c>
      <c r="C42" s="371"/>
      <c r="D42" s="371"/>
      <c r="E42" s="371"/>
      <c r="F42" s="371"/>
      <c r="G42" s="371"/>
      <c r="H42" s="371"/>
      <c r="I42" s="371"/>
      <c r="J42" s="371"/>
      <c r="K42" s="371"/>
      <c r="L42" s="371"/>
      <c r="M42" s="371"/>
    </row>
    <row r="43" spans="1:13" x14ac:dyDescent="0.3">
      <c r="A43" s="386"/>
      <c r="B43" s="494" t="s">
        <v>278</v>
      </c>
      <c r="C43" s="496"/>
      <c r="D43" s="496"/>
      <c r="E43" s="496"/>
      <c r="F43" s="496"/>
      <c r="G43" s="496"/>
      <c r="H43" s="496"/>
      <c r="I43" s="496"/>
      <c r="J43" s="496"/>
      <c r="K43" s="496"/>
      <c r="L43" s="496"/>
      <c r="M43" s="496"/>
    </row>
    <row r="44" spans="1:13" x14ac:dyDescent="0.3">
      <c r="A44" s="386"/>
    </row>
    <row r="45" spans="1:13" ht="16.2" thickBot="1" x14ac:dyDescent="0.35">
      <c r="A45" s="387"/>
      <c r="B45" s="497"/>
      <c r="C45" s="498"/>
      <c r="D45" s="498"/>
      <c r="E45" s="498"/>
      <c r="F45" s="498"/>
      <c r="G45" s="498"/>
      <c r="H45" s="498"/>
      <c r="I45" s="498"/>
      <c r="J45" s="498"/>
      <c r="K45" s="498"/>
      <c r="L45" s="498"/>
      <c r="M45" s="498"/>
    </row>
    <row r="46" spans="1:13" x14ac:dyDescent="0.3">
      <c r="B46" s="489" t="s">
        <v>331</v>
      </c>
      <c r="C46" s="490"/>
      <c r="D46" s="490"/>
      <c r="E46" s="490"/>
      <c r="F46" s="490"/>
      <c r="G46" s="490"/>
      <c r="H46" s="490"/>
      <c r="I46" s="490"/>
      <c r="J46" s="490"/>
      <c r="K46" s="490"/>
      <c r="L46" s="490"/>
      <c r="M46" s="490"/>
    </row>
  </sheetData>
  <sheetProtection algorithmName="SHA-512" hashValue="tsB0P51RfLMxipIhOCiQ1ZP2EjmLOyW0RfK7szHc1fo0vBq8CbDRzTuPG5m25hMAymeeD3igcAwMgPA9a38R8w==" saltValue="a7hD+VwfkuD/PSsSHG2//A==" spinCount="100000" sheet="1" objects="1" scenarios="1" selectLockedCells="1"/>
  <mergeCells count="14">
    <mergeCell ref="B46:M46"/>
    <mergeCell ref="B1:M1"/>
    <mergeCell ref="B2:M2"/>
    <mergeCell ref="B4:M4"/>
    <mergeCell ref="B6:M6"/>
    <mergeCell ref="B8:M8"/>
    <mergeCell ref="B12:M12"/>
    <mergeCell ref="B10:M10"/>
    <mergeCell ref="B24:M24"/>
    <mergeCell ref="B34:M34"/>
    <mergeCell ref="B40:M40"/>
    <mergeCell ref="B43:M43"/>
    <mergeCell ref="B45:M45"/>
    <mergeCell ref="B22:M22"/>
  </mergeCells>
  <pageMargins left="0.7" right="0.7" top="0.75" bottom="0.75" header="0.3" footer="0.3"/>
  <pageSetup scale="79" orientation="portrait" r:id="rId1"/>
  <headerFooter>
    <oddFooter>&amp;LTab: &amp;A&amp;RPrint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48"/>
  <sheetViews>
    <sheetView showGridLines="0" view="pageBreakPreview" zoomScaleNormal="100" zoomScaleSheetLayoutView="100" workbookViewId="0">
      <selection activeCell="I11" sqref="I11"/>
    </sheetView>
  </sheetViews>
  <sheetFormatPr defaultColWidth="9.109375" defaultRowHeight="15.6" x14ac:dyDescent="0.3"/>
  <cols>
    <col min="1" max="1" width="3" style="3" customWidth="1"/>
    <col min="2" max="2" width="9.109375" style="69" hidden="1" customWidth="1"/>
    <col min="3" max="3" width="9.109375" style="65" hidden="1" customWidth="1"/>
    <col min="4" max="4" width="9.109375" style="69" hidden="1" customWidth="1"/>
    <col min="5" max="6" width="4.88671875" style="3" customWidth="1"/>
    <col min="7" max="14" width="12.33203125" style="3" customWidth="1"/>
    <col min="15" max="15" width="1.6640625" style="18" customWidth="1"/>
    <col min="16" max="16" width="9.109375" style="69" hidden="1" customWidth="1"/>
    <col min="17" max="17" width="9.109375" style="363" hidden="1" customWidth="1"/>
    <col min="18" max="18" width="9.109375" style="69" hidden="1" customWidth="1"/>
    <col min="19" max="20" width="4.88671875" style="3" customWidth="1"/>
    <col min="21" max="28" width="12.33203125" style="3" customWidth="1"/>
    <col min="29" max="16384" width="9.109375" style="1"/>
  </cols>
  <sheetData>
    <row r="1" spans="1:28" x14ac:dyDescent="0.3">
      <c r="O1" s="140"/>
    </row>
    <row r="2" spans="1:28" x14ac:dyDescent="0.3">
      <c r="A2" s="1"/>
      <c r="B2" s="70"/>
      <c r="D2" s="70"/>
      <c r="E2" s="605" t="s">
        <v>242</v>
      </c>
      <c r="F2" s="605"/>
      <c r="G2" s="605"/>
      <c r="H2" s="605"/>
      <c r="I2" s="605"/>
      <c r="J2" s="605"/>
      <c r="K2" s="605"/>
      <c r="L2" s="605"/>
      <c r="M2" s="605"/>
      <c r="N2" s="605"/>
      <c r="O2" s="138"/>
      <c r="P2" s="70"/>
      <c r="R2" s="70"/>
      <c r="S2" s="605" t="s">
        <v>242</v>
      </c>
      <c r="T2" s="605"/>
      <c r="U2" s="605"/>
      <c r="V2" s="605"/>
      <c r="W2" s="605"/>
      <c r="X2" s="605"/>
      <c r="Y2" s="605"/>
      <c r="Z2" s="605"/>
      <c r="AA2" s="605"/>
      <c r="AB2" s="605"/>
    </row>
    <row r="3" spans="1:28" ht="16.2" thickBot="1" x14ac:dyDescent="0.35">
      <c r="A3" s="1"/>
      <c r="B3" s="70"/>
      <c r="D3" s="70"/>
      <c r="E3" s="503" t="s">
        <v>233</v>
      </c>
      <c r="F3" s="503"/>
      <c r="G3" s="503"/>
      <c r="H3" s="503"/>
      <c r="I3" s="503"/>
      <c r="J3" s="503"/>
      <c r="K3" s="503"/>
      <c r="L3" s="503"/>
      <c r="M3" s="503"/>
      <c r="N3" s="503"/>
      <c r="O3" s="138"/>
      <c r="P3" s="70"/>
      <c r="R3" s="70"/>
      <c r="S3" s="503" t="s">
        <v>234</v>
      </c>
      <c r="T3" s="503"/>
      <c r="U3" s="503"/>
      <c r="V3" s="503"/>
      <c r="W3" s="503"/>
      <c r="X3" s="503"/>
      <c r="Y3" s="503"/>
      <c r="Z3" s="503"/>
      <c r="AA3" s="503"/>
      <c r="AB3" s="503"/>
    </row>
    <row r="4" spans="1:28" x14ac:dyDescent="0.3">
      <c r="A4" s="1"/>
      <c r="B4" s="70"/>
      <c r="D4" s="70"/>
      <c r="E4" s="2"/>
      <c r="F4" s="2"/>
      <c r="G4" s="2"/>
      <c r="H4" s="2"/>
      <c r="I4" s="2"/>
      <c r="J4" s="2"/>
      <c r="K4" s="2"/>
      <c r="L4" s="2"/>
      <c r="M4" s="2"/>
      <c r="N4" s="2"/>
      <c r="O4" s="138"/>
      <c r="P4" s="70"/>
      <c r="R4" s="70"/>
      <c r="S4" s="2"/>
      <c r="T4" s="2"/>
      <c r="U4" s="2"/>
      <c r="V4" s="2"/>
      <c r="W4" s="2"/>
      <c r="X4" s="2"/>
      <c r="Y4" s="2"/>
      <c r="Z4" s="2"/>
      <c r="AA4" s="2"/>
      <c r="AB4" s="2"/>
    </row>
    <row r="5" spans="1:28" x14ac:dyDescent="0.3">
      <c r="A5" s="1"/>
      <c r="B5" s="70"/>
      <c r="D5" s="70"/>
      <c r="E5" s="2"/>
      <c r="F5" s="2"/>
      <c r="H5" s="4" t="s">
        <v>0</v>
      </c>
      <c r="I5" s="57" t="str">
        <f>IF(Summary!E5="","",Summary!E5)</f>
        <v/>
      </c>
      <c r="J5" s="355"/>
      <c r="K5" s="355"/>
      <c r="L5" s="355"/>
      <c r="M5" s="355"/>
      <c r="N5" s="2"/>
      <c r="O5" s="138"/>
      <c r="P5" s="70"/>
      <c r="R5" s="70"/>
      <c r="S5" s="2"/>
      <c r="T5" s="2"/>
      <c r="V5" s="4" t="s">
        <v>0</v>
      </c>
      <c r="W5" s="57" t="str">
        <f>IF(Summary!$S5="","",Summary!$S5)</f>
        <v/>
      </c>
      <c r="X5" s="355"/>
      <c r="Y5" s="355"/>
      <c r="Z5" s="355"/>
      <c r="AA5" s="355"/>
      <c r="AB5" s="2"/>
    </row>
    <row r="6" spans="1:28" x14ac:dyDescent="0.3">
      <c r="A6" s="1"/>
      <c r="B6" s="70"/>
      <c r="D6" s="70"/>
      <c r="H6" s="4" t="s">
        <v>1</v>
      </c>
      <c r="I6" s="549" t="str">
        <f>IF(Summary!E6="","",Summary!E6)</f>
        <v/>
      </c>
      <c r="J6" s="550"/>
      <c r="K6" s="550"/>
      <c r="L6" s="550"/>
      <c r="M6" s="551"/>
      <c r="O6" s="138"/>
      <c r="P6" s="70"/>
      <c r="R6" s="70"/>
      <c r="V6" s="4" t="s">
        <v>1</v>
      </c>
      <c r="W6" s="549" t="str">
        <f>IF(Summary!$S6="","",Summary!$S6)</f>
        <v/>
      </c>
      <c r="X6" s="550"/>
      <c r="Y6" s="550"/>
      <c r="Z6" s="550"/>
      <c r="AA6" s="551"/>
    </row>
    <row r="7" spans="1:28" x14ac:dyDescent="0.3">
      <c r="A7" s="1"/>
      <c r="B7" s="70"/>
      <c r="D7" s="70"/>
      <c r="H7" s="4"/>
      <c r="I7" s="354"/>
      <c r="J7" s="354"/>
      <c r="K7" s="355"/>
      <c r="L7" s="355"/>
      <c r="M7" s="355"/>
      <c r="O7" s="138"/>
      <c r="P7" s="70"/>
      <c r="R7" s="70"/>
      <c r="V7" s="4"/>
      <c r="W7" s="354"/>
      <c r="X7" s="354"/>
      <c r="Y7" s="355"/>
      <c r="Z7" s="355"/>
      <c r="AA7" s="355"/>
    </row>
    <row r="8" spans="1:28" x14ac:dyDescent="0.3">
      <c r="A8" s="1"/>
      <c r="B8" s="70"/>
      <c r="D8" s="70"/>
      <c r="H8" s="4" t="s">
        <v>228</v>
      </c>
      <c r="I8" s="552" t="str">
        <f>IF(Summary!E8="","",Summary!E8)</f>
        <v/>
      </c>
      <c r="J8" s="552"/>
      <c r="K8" s="355"/>
      <c r="L8" s="355"/>
      <c r="M8" s="355"/>
      <c r="O8" s="138"/>
      <c r="P8" s="70"/>
      <c r="R8" s="70"/>
      <c r="V8" s="4" t="s">
        <v>228</v>
      </c>
      <c r="W8" s="557" t="str">
        <f>IF(Summary!$S8="","",Summary!$S8)</f>
        <v/>
      </c>
      <c r="X8" s="558"/>
      <c r="Y8" s="355"/>
      <c r="Z8" s="355"/>
      <c r="AA8" s="355"/>
    </row>
    <row r="9" spans="1:28" x14ac:dyDescent="0.3">
      <c r="A9" s="1"/>
      <c r="B9" s="70"/>
      <c r="D9" s="70"/>
      <c r="H9" s="4"/>
      <c r="I9" s="254"/>
      <c r="J9" s="254"/>
      <c r="K9" s="355"/>
      <c r="L9" s="355"/>
      <c r="M9" s="355"/>
      <c r="O9" s="138"/>
      <c r="P9" s="70"/>
      <c r="R9" s="70"/>
      <c r="V9" s="4"/>
      <c r="W9" s="254"/>
      <c r="X9" s="254"/>
      <c r="Y9" s="355"/>
      <c r="Z9" s="355"/>
      <c r="AA9" s="355"/>
    </row>
    <row r="10" spans="1:28" x14ac:dyDescent="0.3">
      <c r="A10" s="1"/>
      <c r="B10" s="70"/>
      <c r="D10" s="70"/>
      <c r="H10" s="465" t="s">
        <v>229</v>
      </c>
      <c r="I10" s="59">
        <v>0</v>
      </c>
      <c r="J10" s="254"/>
      <c r="K10" s="355"/>
      <c r="L10" s="355"/>
      <c r="M10" s="355"/>
      <c r="O10" s="138"/>
      <c r="P10" s="70"/>
      <c r="R10" s="70"/>
      <c r="V10" s="4" t="s">
        <v>226</v>
      </c>
      <c r="W10" s="59">
        <f>IF(Q28=1,P21,0)</f>
        <v>0</v>
      </c>
      <c r="X10" s="254"/>
      <c r="Y10" s="355"/>
      <c r="Z10" s="355"/>
      <c r="AA10" s="355"/>
    </row>
    <row r="11" spans="1:28" ht="16.2" thickBot="1" x14ac:dyDescent="0.35">
      <c r="A11" s="1"/>
      <c r="B11" s="70"/>
      <c r="D11" s="70"/>
      <c r="E11" s="5"/>
      <c r="F11" s="5"/>
      <c r="G11" s="5"/>
      <c r="H11" s="5"/>
      <c r="I11" s="5"/>
      <c r="J11" s="5"/>
      <c r="K11" s="5"/>
      <c r="L11" s="5"/>
      <c r="M11" s="5"/>
      <c r="N11" s="5"/>
      <c r="O11" s="138"/>
      <c r="P11" s="70"/>
      <c r="R11" s="70"/>
      <c r="S11" s="5"/>
      <c r="T11" s="5"/>
      <c r="U11" s="5"/>
      <c r="V11" s="5"/>
      <c r="W11" s="5"/>
      <c r="X11" s="5"/>
      <c r="Y11" s="5"/>
      <c r="Z11" s="5"/>
      <c r="AA11" s="5"/>
      <c r="AB11" s="5"/>
    </row>
    <row r="12" spans="1:28" x14ac:dyDescent="0.3">
      <c r="O12" s="140"/>
    </row>
    <row r="13" spans="1:28" x14ac:dyDescent="0.3">
      <c r="A13" s="1"/>
      <c r="B13" s="70"/>
      <c r="D13" s="70"/>
      <c r="E13" s="7"/>
      <c r="F13" s="7"/>
      <c r="G13" s="7"/>
      <c r="H13" s="7"/>
      <c r="I13" s="7"/>
      <c r="J13" s="7"/>
      <c r="K13" s="7"/>
      <c r="L13" s="7"/>
      <c r="M13" s="7"/>
      <c r="N13" s="7"/>
      <c r="O13" s="138"/>
      <c r="P13" s="70"/>
      <c r="R13" s="70"/>
      <c r="S13" s="7"/>
      <c r="T13" s="7"/>
      <c r="U13" s="7"/>
      <c r="V13" s="7"/>
      <c r="W13" s="7"/>
      <c r="X13" s="7"/>
      <c r="Y13" s="7"/>
      <c r="Z13" s="7"/>
      <c r="AA13" s="7"/>
      <c r="AB13" s="7"/>
    </row>
    <row r="14" spans="1:28" ht="38.25" customHeight="1" x14ac:dyDescent="0.3">
      <c r="A14" s="1"/>
      <c r="B14" s="70"/>
      <c r="E14" s="606" t="s">
        <v>326</v>
      </c>
      <c r="F14" s="606"/>
      <c r="G14" s="606"/>
      <c r="H14" s="606"/>
      <c r="I14" s="606"/>
      <c r="J14" s="606"/>
      <c r="K14" s="606"/>
      <c r="L14" s="606"/>
      <c r="M14" s="606"/>
      <c r="N14" s="606"/>
      <c r="O14" s="138"/>
      <c r="P14" s="70"/>
      <c r="S14" s="606" t="s">
        <v>326</v>
      </c>
      <c r="T14" s="606"/>
      <c r="U14" s="606"/>
      <c r="V14" s="606"/>
      <c r="W14" s="606"/>
      <c r="X14" s="606"/>
      <c r="Y14" s="606"/>
      <c r="Z14" s="606"/>
      <c r="AA14" s="606"/>
      <c r="AB14" s="606"/>
    </row>
    <row r="15" spans="1:28" x14ac:dyDescent="0.3">
      <c r="A15" s="1"/>
      <c r="B15" s="70"/>
      <c r="E15" s="565" t="s">
        <v>533</v>
      </c>
      <c r="F15" s="565"/>
      <c r="G15" s="565"/>
      <c r="H15" s="565"/>
      <c r="I15" s="565"/>
      <c r="J15" s="565"/>
      <c r="K15" s="565"/>
      <c r="L15" s="565"/>
      <c r="M15" s="565"/>
      <c r="N15" s="565"/>
      <c r="O15" s="138"/>
      <c r="P15" s="70"/>
    </row>
    <row r="16" spans="1:28" x14ac:dyDescent="0.3">
      <c r="A16" s="1"/>
      <c r="B16" s="70"/>
      <c r="D16" s="69" t="s">
        <v>4</v>
      </c>
      <c r="E16" s="565"/>
      <c r="F16" s="565"/>
      <c r="G16" s="565"/>
      <c r="H16" s="565"/>
      <c r="I16" s="565"/>
      <c r="J16" s="565"/>
      <c r="K16" s="565"/>
      <c r="L16" s="565"/>
      <c r="M16" s="565"/>
      <c r="N16" s="565"/>
      <c r="O16" s="138"/>
      <c r="P16" s="70"/>
      <c r="R16" s="69" t="s">
        <v>4</v>
      </c>
      <c r="S16" s="543" t="str">
        <f>IF(Q25&gt;1,"ERROR: SELECT ONLY ONE","")</f>
        <v/>
      </c>
      <c r="T16" s="543"/>
      <c r="U16" s="543"/>
      <c r="V16" s="543"/>
      <c r="W16" s="543"/>
      <c r="X16" s="543"/>
      <c r="Y16" s="543"/>
      <c r="Z16" s="543"/>
      <c r="AA16" s="543"/>
      <c r="AB16" s="543"/>
    </row>
    <row r="17" spans="1:28" x14ac:dyDescent="0.3">
      <c r="A17" s="1"/>
      <c r="B17" s="70"/>
      <c r="C17" s="464"/>
      <c r="E17" s="463"/>
      <c r="F17" s="463"/>
      <c r="G17" s="463"/>
      <c r="H17" s="463"/>
      <c r="I17" s="463"/>
      <c r="J17" s="463"/>
      <c r="K17" s="463"/>
      <c r="L17" s="463"/>
      <c r="M17" s="463"/>
      <c r="N17" s="463"/>
      <c r="O17" s="138"/>
      <c r="P17" s="70"/>
      <c r="Q17" s="464"/>
      <c r="S17" s="462"/>
      <c r="T17" s="462"/>
      <c r="U17" s="462"/>
      <c r="V17" s="462"/>
      <c r="W17" s="462"/>
      <c r="X17" s="462"/>
      <c r="Y17" s="462"/>
      <c r="Z17" s="462"/>
      <c r="AA17" s="462"/>
      <c r="AB17" s="462"/>
    </row>
    <row r="18" spans="1:28" x14ac:dyDescent="0.3">
      <c r="A18" s="1"/>
      <c r="B18" s="70"/>
      <c r="D18" s="70"/>
      <c r="E18" s="307" t="s">
        <v>531</v>
      </c>
      <c r="F18" s="1"/>
      <c r="G18" s="1"/>
      <c r="H18" s="1"/>
      <c r="O18" s="138"/>
      <c r="P18" s="70"/>
      <c r="R18" s="70"/>
      <c r="S18" s="1"/>
      <c r="T18" s="1"/>
      <c r="U18" s="1"/>
      <c r="V18" s="1"/>
    </row>
    <row r="19" spans="1:28" ht="16.2" thickBot="1" x14ac:dyDescent="0.35">
      <c r="A19" s="1"/>
      <c r="B19" s="70"/>
      <c r="D19" s="70"/>
      <c r="E19" s="607" t="s">
        <v>532</v>
      </c>
      <c r="F19" s="607"/>
      <c r="G19" s="607"/>
      <c r="H19" s="607"/>
      <c r="I19" s="607"/>
      <c r="J19" s="607"/>
      <c r="K19" s="607"/>
      <c r="L19" s="607"/>
      <c r="M19" s="607"/>
      <c r="N19" s="607"/>
      <c r="O19" s="138"/>
      <c r="P19" s="70"/>
      <c r="R19" s="70"/>
      <c r="S19" s="499" t="s">
        <v>173</v>
      </c>
      <c r="T19" s="499"/>
      <c r="U19" s="499"/>
      <c r="V19" s="499"/>
      <c r="W19" s="499"/>
      <c r="X19" s="499"/>
      <c r="Y19" s="499"/>
      <c r="Z19" s="499"/>
      <c r="AA19" s="499"/>
      <c r="AB19" s="499"/>
    </row>
    <row r="20" spans="1:28" x14ac:dyDescent="0.3">
      <c r="A20" s="1"/>
      <c r="B20" s="91" t="s">
        <v>236</v>
      </c>
      <c r="C20" s="91" t="s">
        <v>241</v>
      </c>
      <c r="D20" s="91" t="s">
        <v>232</v>
      </c>
      <c r="G20" s="10"/>
      <c r="H20" s="10"/>
      <c r="I20" s="10"/>
      <c r="J20" s="10"/>
      <c r="K20" s="10"/>
      <c r="L20" s="10"/>
      <c r="M20" s="10"/>
      <c r="N20" s="10"/>
      <c r="O20" s="138"/>
      <c r="P20" s="353" t="s">
        <v>236</v>
      </c>
      <c r="Q20" s="353" t="s">
        <v>241</v>
      </c>
      <c r="R20" s="353" t="s">
        <v>232</v>
      </c>
      <c r="U20" s="10"/>
      <c r="V20" s="10"/>
      <c r="W20" s="10"/>
      <c r="X20" s="10"/>
      <c r="Y20" s="10"/>
      <c r="Z20" s="10"/>
      <c r="AA20" s="10"/>
      <c r="AB20" s="10"/>
    </row>
    <row r="21" spans="1:28" ht="15.75" customHeight="1" x14ac:dyDescent="0.3">
      <c r="A21" s="1"/>
      <c r="B21" s="600">
        <f>SUM(E21:E27)</f>
        <v>0</v>
      </c>
      <c r="C21" s="83">
        <f t="shared" ref="C21:C24" si="0">IF(F21="X",1,0)</f>
        <v>0</v>
      </c>
      <c r="D21" s="83">
        <v>-3</v>
      </c>
      <c r="E21" s="406"/>
      <c r="F21" s="399"/>
      <c r="G21" s="573"/>
      <c r="H21" s="573"/>
      <c r="I21" s="573"/>
      <c r="J21" s="573"/>
      <c r="K21" s="573"/>
      <c r="L21" s="573"/>
      <c r="M21" s="573"/>
      <c r="N21" s="608"/>
      <c r="O21" s="138"/>
      <c r="P21" s="611">
        <f>SUM(S21:S27)</f>
        <v>0</v>
      </c>
      <c r="Q21" s="364">
        <f t="shared" ref="Q21:Q27" si="1">IF(T21="X",1,0)</f>
        <v>0</v>
      </c>
      <c r="R21" s="364">
        <v>-3</v>
      </c>
      <c r="S21" s="357" t="str">
        <f t="shared" ref="S21:S27" si="2">IF(T21="X",R21,"")</f>
        <v/>
      </c>
      <c r="T21" s="236"/>
      <c r="U21" s="574" t="s">
        <v>174</v>
      </c>
      <c r="V21" s="574"/>
      <c r="W21" s="574"/>
      <c r="X21" s="574"/>
      <c r="Y21" s="574"/>
      <c r="Z21" s="574"/>
      <c r="AA21" s="574"/>
      <c r="AB21" s="574"/>
    </row>
    <row r="22" spans="1:28" ht="15.75" customHeight="1" x14ac:dyDescent="0.3">
      <c r="A22" s="1"/>
      <c r="B22" s="601"/>
      <c r="C22" s="83">
        <f t="shared" si="0"/>
        <v>0</v>
      </c>
      <c r="D22" s="83">
        <v>-2</v>
      </c>
      <c r="E22" s="406"/>
      <c r="F22" s="399"/>
      <c r="G22" s="609"/>
      <c r="H22" s="609"/>
      <c r="I22" s="609"/>
      <c r="J22" s="609"/>
      <c r="K22" s="609"/>
      <c r="L22" s="609"/>
      <c r="M22" s="609"/>
      <c r="N22" s="610"/>
      <c r="O22" s="138"/>
      <c r="P22" s="611"/>
      <c r="Q22" s="364">
        <f t="shared" si="1"/>
        <v>0</v>
      </c>
      <c r="R22" s="364">
        <v>-2</v>
      </c>
      <c r="S22" s="357" t="str">
        <f t="shared" si="2"/>
        <v/>
      </c>
      <c r="T22" s="236"/>
      <c r="U22" s="612" t="s">
        <v>319</v>
      </c>
      <c r="V22" s="609"/>
      <c r="W22" s="609"/>
      <c r="X22" s="609"/>
      <c r="Y22" s="609"/>
      <c r="Z22" s="609"/>
      <c r="AA22" s="609"/>
      <c r="AB22" s="610"/>
    </row>
    <row r="23" spans="1:28" ht="15.75" customHeight="1" x14ac:dyDescent="0.3">
      <c r="A23" s="1"/>
      <c r="B23" s="601"/>
      <c r="C23" s="83">
        <f t="shared" si="0"/>
        <v>0</v>
      </c>
      <c r="D23" s="83">
        <v>-1</v>
      </c>
      <c r="E23" s="406"/>
      <c r="F23" s="399"/>
      <c r="G23" s="609"/>
      <c r="H23" s="609"/>
      <c r="I23" s="609"/>
      <c r="J23" s="609"/>
      <c r="K23" s="609"/>
      <c r="L23" s="609"/>
      <c r="M23" s="609"/>
      <c r="N23" s="610"/>
      <c r="O23" s="138"/>
      <c r="P23" s="611"/>
      <c r="Q23" s="364">
        <f t="shared" si="1"/>
        <v>0</v>
      </c>
      <c r="R23" s="364">
        <v>-1</v>
      </c>
      <c r="S23" s="357" t="str">
        <f t="shared" si="2"/>
        <v/>
      </c>
      <c r="T23" s="236"/>
      <c r="U23" s="613"/>
      <c r="V23" s="614"/>
      <c r="W23" s="614"/>
      <c r="X23" s="614"/>
      <c r="Y23" s="614"/>
      <c r="Z23" s="614"/>
      <c r="AA23" s="614"/>
      <c r="AB23" s="615"/>
    </row>
    <row r="24" spans="1:28" ht="30.75" customHeight="1" x14ac:dyDescent="0.3">
      <c r="A24" s="1"/>
      <c r="B24" s="601"/>
      <c r="C24" s="83">
        <f t="shared" si="0"/>
        <v>0</v>
      </c>
      <c r="D24" s="83">
        <v>0</v>
      </c>
      <c r="E24" s="406"/>
      <c r="F24" s="399"/>
      <c r="G24" s="573"/>
      <c r="H24" s="573"/>
      <c r="I24" s="573"/>
      <c r="J24" s="573"/>
      <c r="K24" s="573"/>
      <c r="L24" s="573"/>
      <c r="M24" s="573"/>
      <c r="N24" s="608"/>
      <c r="O24" s="138"/>
      <c r="P24" s="611"/>
      <c r="Q24" s="364">
        <f t="shared" si="1"/>
        <v>0</v>
      </c>
      <c r="R24" s="364">
        <v>0</v>
      </c>
      <c r="S24" s="357" t="str">
        <f t="shared" si="2"/>
        <v/>
      </c>
      <c r="T24" s="236"/>
      <c r="U24" s="574" t="s">
        <v>318</v>
      </c>
      <c r="V24" s="574"/>
      <c r="W24" s="574"/>
      <c r="X24" s="574"/>
      <c r="Y24" s="574"/>
      <c r="Z24" s="574"/>
      <c r="AA24" s="574"/>
      <c r="AB24" s="574"/>
    </row>
    <row r="25" spans="1:28" ht="15" customHeight="1" x14ac:dyDescent="0.3">
      <c r="A25" s="1"/>
      <c r="B25" s="601"/>
      <c r="C25" s="83">
        <f t="shared" ref="C25:C27" si="3">IF(F25="X",1,0)</f>
        <v>0</v>
      </c>
      <c r="D25" s="83">
        <v>1</v>
      </c>
      <c r="E25" s="406"/>
      <c r="F25" s="399"/>
      <c r="G25" s="609"/>
      <c r="H25" s="609"/>
      <c r="I25" s="609"/>
      <c r="J25" s="609"/>
      <c r="K25" s="609"/>
      <c r="L25" s="609"/>
      <c r="M25" s="609"/>
      <c r="N25" s="610"/>
      <c r="O25" s="138"/>
      <c r="P25" s="611"/>
      <c r="Q25" s="364">
        <f t="shared" si="1"/>
        <v>0</v>
      </c>
      <c r="R25" s="364">
        <v>1</v>
      </c>
      <c r="S25" s="357" t="str">
        <f t="shared" si="2"/>
        <v/>
      </c>
      <c r="T25" s="236"/>
      <c r="U25" s="616" t="s">
        <v>325</v>
      </c>
      <c r="V25" s="617"/>
      <c r="W25" s="617"/>
      <c r="X25" s="617"/>
      <c r="Y25" s="617"/>
      <c r="Z25" s="617"/>
      <c r="AA25" s="617"/>
      <c r="AB25" s="618"/>
    </row>
    <row r="26" spans="1:28" x14ac:dyDescent="0.3">
      <c r="A26" s="1"/>
      <c r="B26" s="601"/>
      <c r="C26" s="83">
        <f t="shared" si="3"/>
        <v>0</v>
      </c>
      <c r="D26" s="83">
        <v>2</v>
      </c>
      <c r="E26" s="406"/>
      <c r="F26" s="399"/>
      <c r="G26" s="609"/>
      <c r="H26" s="609"/>
      <c r="I26" s="609"/>
      <c r="J26" s="609"/>
      <c r="K26" s="609"/>
      <c r="L26" s="609"/>
      <c r="M26" s="609"/>
      <c r="N26" s="610"/>
      <c r="O26" s="138"/>
      <c r="P26" s="611"/>
      <c r="Q26" s="364">
        <f t="shared" si="1"/>
        <v>0</v>
      </c>
      <c r="R26" s="364">
        <v>2</v>
      </c>
      <c r="S26" s="357" t="str">
        <f t="shared" si="2"/>
        <v/>
      </c>
      <c r="T26" s="236"/>
      <c r="U26" s="613"/>
      <c r="V26" s="614"/>
      <c r="W26" s="614"/>
      <c r="X26" s="614"/>
      <c r="Y26" s="614"/>
      <c r="Z26" s="614"/>
      <c r="AA26" s="614"/>
      <c r="AB26" s="615"/>
    </row>
    <row r="27" spans="1:28" x14ac:dyDescent="0.3">
      <c r="A27" s="1"/>
      <c r="B27" s="602"/>
      <c r="C27" s="83">
        <f t="shared" si="3"/>
        <v>0</v>
      </c>
      <c r="D27" s="83">
        <v>3</v>
      </c>
      <c r="E27" s="406"/>
      <c r="F27" s="399"/>
      <c r="G27" s="573"/>
      <c r="H27" s="573"/>
      <c r="I27" s="573"/>
      <c r="J27" s="573"/>
      <c r="K27" s="573"/>
      <c r="L27" s="573"/>
      <c r="M27" s="573"/>
      <c r="N27" s="608"/>
      <c r="O27" s="138"/>
      <c r="P27" s="611"/>
      <c r="Q27" s="364">
        <f t="shared" si="1"/>
        <v>0</v>
      </c>
      <c r="R27" s="364">
        <v>3</v>
      </c>
      <c r="S27" s="357" t="str">
        <f t="shared" si="2"/>
        <v/>
      </c>
      <c r="T27" s="236"/>
      <c r="U27" s="574" t="s">
        <v>175</v>
      </c>
      <c r="V27" s="574"/>
      <c r="W27" s="574"/>
      <c r="X27" s="574"/>
      <c r="Y27" s="574"/>
      <c r="Z27" s="574"/>
      <c r="AA27" s="574"/>
      <c r="AB27" s="574"/>
    </row>
    <row r="28" spans="1:28" x14ac:dyDescent="0.3">
      <c r="A28" s="1"/>
      <c r="B28" s="70"/>
      <c r="C28" s="100">
        <f>SUM(C21:C27)</f>
        <v>0</v>
      </c>
      <c r="D28" s="70"/>
      <c r="G28" s="11"/>
      <c r="O28" s="138"/>
      <c r="P28" s="70"/>
      <c r="Q28" s="365">
        <f>SUM(Q21:Q27)</f>
        <v>0</v>
      </c>
      <c r="R28" s="70"/>
      <c r="U28" s="11"/>
    </row>
    <row r="29" spans="1:28" x14ac:dyDescent="0.3">
      <c r="A29" s="1"/>
      <c r="B29" s="70"/>
      <c r="D29" s="70"/>
      <c r="G29" s="11"/>
      <c r="O29" s="138"/>
      <c r="P29" s="70"/>
      <c r="R29" s="70"/>
      <c r="U29" s="11"/>
    </row>
    <row r="30" spans="1:28" x14ac:dyDescent="0.3">
      <c r="A30" s="1"/>
      <c r="B30" s="70"/>
      <c r="D30" s="70"/>
      <c r="G30" s="11"/>
      <c r="O30" s="138"/>
      <c r="P30" s="70"/>
      <c r="R30" s="70"/>
      <c r="U30" s="11"/>
    </row>
    <row r="31" spans="1:28" x14ac:dyDescent="0.3">
      <c r="A31" s="1"/>
      <c r="B31" s="70"/>
      <c r="D31" s="70"/>
      <c r="G31" s="11"/>
      <c r="O31" s="138"/>
      <c r="P31" s="70"/>
      <c r="R31" s="70"/>
      <c r="U31" s="11"/>
    </row>
    <row r="32" spans="1:28" x14ac:dyDescent="0.3">
      <c r="A32" s="1"/>
      <c r="B32" s="70"/>
      <c r="D32" s="70"/>
      <c r="G32" s="11"/>
      <c r="O32" s="138"/>
      <c r="P32" s="70"/>
      <c r="R32" s="70"/>
      <c r="U32" s="11"/>
    </row>
    <row r="33" spans="1:28" x14ac:dyDescent="0.3">
      <c r="A33" s="1"/>
      <c r="B33" s="70"/>
      <c r="D33" s="70"/>
      <c r="G33" s="11"/>
      <c r="O33" s="138"/>
      <c r="P33" s="70"/>
      <c r="R33" s="70"/>
      <c r="U33" s="11"/>
    </row>
    <row r="34" spans="1:28" s="11" customFormat="1" x14ac:dyDescent="0.3">
      <c r="B34" s="71"/>
      <c r="C34" s="67"/>
      <c r="D34" s="71"/>
      <c r="O34" s="139"/>
      <c r="P34" s="71"/>
      <c r="Q34" s="67"/>
      <c r="R34" s="71"/>
    </row>
    <row r="35" spans="1:28" ht="48.75" customHeight="1" x14ac:dyDescent="0.3">
      <c r="A35" s="1"/>
      <c r="B35" s="70"/>
      <c r="D35" s="70"/>
      <c r="E35" s="500"/>
      <c r="F35" s="500"/>
      <c r="G35" s="500"/>
      <c r="H35" s="500"/>
      <c r="I35" s="500"/>
      <c r="J35" s="500"/>
      <c r="K35" s="500"/>
      <c r="L35" s="500"/>
      <c r="M35" s="500"/>
      <c r="N35" s="500"/>
      <c r="O35" s="138"/>
      <c r="P35" s="70"/>
      <c r="R35" s="70"/>
      <c r="S35" s="500"/>
      <c r="T35" s="500"/>
      <c r="U35" s="500"/>
      <c r="V35" s="500"/>
      <c r="W35" s="500"/>
      <c r="X35" s="500"/>
      <c r="Y35" s="500"/>
      <c r="Z35" s="500"/>
      <c r="AA35" s="500"/>
      <c r="AB35" s="500"/>
    </row>
    <row r="36" spans="1:28" s="11" customFormat="1" ht="62.25" customHeight="1" x14ac:dyDescent="0.3">
      <c r="B36" s="71"/>
      <c r="C36" s="67"/>
      <c r="D36" s="71"/>
      <c r="E36" s="500"/>
      <c r="F36" s="500"/>
      <c r="G36" s="500"/>
      <c r="H36" s="500"/>
      <c r="I36" s="500"/>
      <c r="J36" s="500"/>
      <c r="K36" s="500"/>
      <c r="L36" s="500"/>
      <c r="M36" s="500"/>
      <c r="N36" s="500"/>
      <c r="O36" s="139"/>
      <c r="P36" s="71"/>
      <c r="Q36" s="67"/>
      <c r="R36" s="71"/>
      <c r="S36" s="500"/>
      <c r="T36" s="500"/>
      <c r="U36" s="500"/>
      <c r="V36" s="500"/>
      <c r="W36" s="500"/>
      <c r="X36" s="500"/>
      <c r="Y36" s="500"/>
      <c r="Z36" s="500"/>
      <c r="AA36" s="500"/>
      <c r="AB36" s="500"/>
    </row>
    <row r="37" spans="1:28" s="11" customFormat="1" x14ac:dyDescent="0.3">
      <c r="B37" s="71"/>
      <c r="C37" s="67"/>
      <c r="D37" s="71"/>
      <c r="O37" s="136"/>
      <c r="P37" s="71"/>
      <c r="Q37" s="67"/>
      <c r="R37" s="71"/>
    </row>
    <row r="38" spans="1:28" s="11" customFormat="1" x14ac:dyDescent="0.3">
      <c r="B38" s="71"/>
      <c r="C38" s="67"/>
      <c r="D38" s="71"/>
      <c r="O38" s="136"/>
      <c r="P38" s="71"/>
      <c r="Q38" s="67"/>
      <c r="R38" s="71"/>
    </row>
    <row r="39" spans="1:28" s="11" customFormat="1" x14ac:dyDescent="0.3">
      <c r="B39" s="71"/>
      <c r="C39" s="67"/>
      <c r="D39" s="71"/>
      <c r="O39" s="136"/>
      <c r="P39" s="71"/>
      <c r="Q39" s="67"/>
      <c r="R39" s="71"/>
    </row>
    <row r="41" spans="1:28" x14ac:dyDescent="0.3">
      <c r="A41" s="1"/>
      <c r="B41" s="70"/>
      <c r="D41" s="70"/>
      <c r="E41" s="13"/>
      <c r="F41" s="13"/>
      <c r="G41" s="14"/>
      <c r="O41" s="133"/>
      <c r="P41" s="70"/>
      <c r="R41" s="70"/>
      <c r="S41" s="13"/>
      <c r="T41" s="13"/>
      <c r="U41" s="14"/>
    </row>
    <row r="48" spans="1:28" x14ac:dyDescent="0.3">
      <c r="A48" s="1"/>
      <c r="B48" s="70"/>
      <c r="D48" s="70"/>
      <c r="E48" s="1"/>
      <c r="F48" s="1"/>
      <c r="H48" s="1"/>
      <c r="I48" s="1"/>
      <c r="J48" s="1"/>
      <c r="K48" s="1"/>
      <c r="L48" s="1"/>
      <c r="M48" s="1"/>
      <c r="N48" s="1"/>
      <c r="O48" s="133"/>
      <c r="P48" s="70"/>
      <c r="R48" s="70"/>
      <c r="S48" s="1"/>
      <c r="T48" s="1"/>
      <c r="V48" s="1"/>
      <c r="W48" s="1"/>
      <c r="X48" s="1"/>
      <c r="Y48" s="1"/>
      <c r="Z48" s="1"/>
      <c r="AA48" s="1"/>
      <c r="AB48" s="1"/>
    </row>
  </sheetData>
  <sheetProtection algorithmName="SHA-512" hashValue="W+oJozEV0p77s9cFfVcd6jOspHrBQqMFmgj2/HVzoNYzjZtW15c2cuFZiRbshRZlaoqLE2D6jdGSGzXZY9zwQg==" saltValue="+Qw5kP4fkVtBZ9AINgg2wg==" spinCount="100000" sheet="1" selectLockedCells="1"/>
  <mergeCells count="30">
    <mergeCell ref="E35:N35"/>
    <mergeCell ref="S35:AB35"/>
    <mergeCell ref="S36:AB36"/>
    <mergeCell ref="E36:N36"/>
    <mergeCell ref="S2:AB2"/>
    <mergeCell ref="S3:AB3"/>
    <mergeCell ref="W6:AA6"/>
    <mergeCell ref="W8:X8"/>
    <mergeCell ref="S14:AB14"/>
    <mergeCell ref="S16:AB16"/>
    <mergeCell ref="S19:AB19"/>
    <mergeCell ref="U21:AB21"/>
    <mergeCell ref="P21:P27"/>
    <mergeCell ref="U22:AB23"/>
    <mergeCell ref="U25:AB26"/>
    <mergeCell ref="U27:AB27"/>
    <mergeCell ref="U24:AB24"/>
    <mergeCell ref="B21:B27"/>
    <mergeCell ref="E2:N2"/>
    <mergeCell ref="E3:N3"/>
    <mergeCell ref="I6:M6"/>
    <mergeCell ref="I8:J8"/>
    <mergeCell ref="E14:N14"/>
    <mergeCell ref="E19:N19"/>
    <mergeCell ref="G21:N21"/>
    <mergeCell ref="G27:N27"/>
    <mergeCell ref="G22:N23"/>
    <mergeCell ref="G25:N26"/>
    <mergeCell ref="G24:N24"/>
    <mergeCell ref="E15:N16"/>
  </mergeCells>
  <dataValidations count="1">
    <dataValidation type="list" allowBlank="1" showInputMessage="1" showErrorMessage="1" sqref="T21:T27">
      <formula1>R$15:R$16</formula1>
    </dataValidation>
  </dataValidations>
  <pageMargins left="0.7" right="0.7" top="0.75" bottom="0.75" header="0.3" footer="0.3"/>
  <pageSetup scale="71" orientation="portrait" r:id="rId1"/>
  <headerFooter>
    <oddFooter>&amp;CTab: &amp;A&amp;RPrint Date: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Z29"/>
  <sheetViews>
    <sheetView showGridLines="0" view="pageBreakPreview" zoomScaleNormal="100" zoomScaleSheetLayoutView="100" workbookViewId="0">
      <selection activeCell="H17" sqref="H17:I17"/>
    </sheetView>
  </sheetViews>
  <sheetFormatPr defaultColWidth="9.109375" defaultRowHeight="15.6" x14ac:dyDescent="0.3"/>
  <cols>
    <col min="1" max="1" width="3.44140625" style="1" customWidth="1"/>
    <col min="2" max="3" width="9.109375" style="69" hidden="1" customWidth="1"/>
    <col min="4" max="5" width="4.88671875" style="3" customWidth="1"/>
    <col min="6" max="12" width="12.33203125" style="3" customWidth="1"/>
    <col min="13" max="13" width="14.44140625" style="3" customWidth="1"/>
    <col min="14" max="14" width="1.6640625" style="133" customWidth="1"/>
    <col min="15" max="15" width="9.109375" style="69" hidden="1" customWidth="1"/>
    <col min="16" max="16" width="0.88671875" style="69" customWidth="1"/>
    <col min="17" max="17" width="5" style="3" customWidth="1"/>
    <col min="18" max="18" width="4.88671875" style="3" customWidth="1"/>
    <col min="19" max="26" width="12.33203125" style="3" customWidth="1"/>
    <col min="27" max="16384" width="9.109375" style="1"/>
  </cols>
  <sheetData>
    <row r="1" spans="2:26" x14ac:dyDescent="0.3">
      <c r="N1" s="138"/>
    </row>
    <row r="2" spans="2:26" x14ac:dyDescent="0.3">
      <c r="B2" s="70"/>
      <c r="C2" s="70"/>
      <c r="D2" s="605" t="s">
        <v>550</v>
      </c>
      <c r="E2" s="605"/>
      <c r="F2" s="605"/>
      <c r="G2" s="605"/>
      <c r="H2" s="605"/>
      <c r="I2" s="605"/>
      <c r="J2" s="605"/>
      <c r="K2" s="605"/>
      <c r="L2" s="605"/>
      <c r="M2" s="605"/>
      <c r="N2" s="138"/>
      <c r="O2" s="70"/>
      <c r="P2" s="70"/>
      <c r="Q2" s="605" t="s">
        <v>550</v>
      </c>
      <c r="R2" s="605"/>
      <c r="S2" s="605"/>
      <c r="T2" s="605"/>
      <c r="U2" s="605"/>
      <c r="V2" s="605"/>
      <c r="W2" s="605"/>
      <c r="X2" s="605"/>
      <c r="Y2" s="605"/>
      <c r="Z2" s="605"/>
    </row>
    <row r="3" spans="2:26" ht="16.2" thickBot="1" x14ac:dyDescent="0.35">
      <c r="B3" s="70"/>
      <c r="C3" s="70"/>
      <c r="D3" s="503" t="s">
        <v>233</v>
      </c>
      <c r="E3" s="503"/>
      <c r="F3" s="503"/>
      <c r="G3" s="503"/>
      <c r="H3" s="503"/>
      <c r="I3" s="503"/>
      <c r="J3" s="503"/>
      <c r="K3" s="503"/>
      <c r="L3" s="503"/>
      <c r="M3" s="503"/>
      <c r="N3" s="138"/>
      <c r="O3" s="70"/>
      <c r="P3" s="70"/>
      <c r="Q3" s="503" t="s">
        <v>234</v>
      </c>
      <c r="R3" s="503"/>
      <c r="S3" s="503"/>
      <c r="T3" s="503"/>
      <c r="U3" s="503"/>
      <c r="V3" s="503"/>
      <c r="W3" s="503"/>
      <c r="X3" s="503"/>
      <c r="Y3" s="503"/>
      <c r="Z3" s="503"/>
    </row>
    <row r="4" spans="2:26" x14ac:dyDescent="0.3">
      <c r="B4" s="70"/>
      <c r="C4" s="70"/>
      <c r="D4" s="2"/>
      <c r="E4" s="2"/>
      <c r="F4" s="2"/>
      <c r="G4" s="2"/>
      <c r="H4" s="2"/>
      <c r="I4" s="2"/>
      <c r="J4" s="2"/>
      <c r="K4" s="2"/>
      <c r="L4" s="2"/>
      <c r="M4" s="2"/>
      <c r="N4" s="138"/>
      <c r="O4" s="70"/>
      <c r="P4" s="70"/>
      <c r="Q4" s="2"/>
      <c r="R4" s="2"/>
      <c r="S4" s="2"/>
      <c r="T4" s="2"/>
      <c r="U4" s="2"/>
      <c r="V4" s="2"/>
      <c r="W4" s="2"/>
      <c r="X4" s="2"/>
      <c r="Y4" s="2"/>
      <c r="Z4" s="2"/>
    </row>
    <row r="5" spans="2:26" x14ac:dyDescent="0.3">
      <c r="B5" s="70"/>
      <c r="C5" s="70"/>
      <c r="D5" s="2"/>
      <c r="E5" s="2"/>
      <c r="G5" s="4" t="s">
        <v>0</v>
      </c>
      <c r="H5" s="57" t="str">
        <f>IF(Summary!E5="","",Summary!E5)</f>
        <v/>
      </c>
      <c r="I5" s="355"/>
      <c r="J5" s="355"/>
      <c r="K5" s="355"/>
      <c r="L5" s="355"/>
      <c r="M5" s="2"/>
      <c r="N5" s="138"/>
      <c r="O5" s="70"/>
      <c r="P5" s="70"/>
      <c r="Q5" s="2"/>
      <c r="R5" s="2"/>
      <c r="T5" s="4" t="s">
        <v>0</v>
      </c>
      <c r="U5" s="57" t="str">
        <f>IF(Summary!$S5="","",Summary!$S5)</f>
        <v/>
      </c>
      <c r="V5" s="355"/>
      <c r="W5" s="355"/>
      <c r="X5" s="355"/>
      <c r="Y5" s="355"/>
      <c r="Z5" s="2"/>
    </row>
    <row r="6" spans="2:26" x14ac:dyDescent="0.3">
      <c r="B6" s="70"/>
      <c r="C6" s="70"/>
      <c r="G6" s="4" t="s">
        <v>1</v>
      </c>
      <c r="H6" s="549" t="str">
        <f>IF(Summary!E6="","",Summary!E6)</f>
        <v/>
      </c>
      <c r="I6" s="550"/>
      <c r="J6" s="550"/>
      <c r="K6" s="550"/>
      <c r="L6" s="551"/>
      <c r="N6" s="138"/>
      <c r="O6" s="70"/>
      <c r="P6" s="70"/>
      <c r="T6" s="4" t="s">
        <v>1</v>
      </c>
      <c r="U6" s="549" t="str">
        <f>IF(Summary!$S6="","",Summary!$S6)</f>
        <v/>
      </c>
      <c r="V6" s="550"/>
      <c r="W6" s="550"/>
      <c r="X6" s="550"/>
      <c r="Y6" s="551"/>
    </row>
    <row r="7" spans="2:26" x14ac:dyDescent="0.3">
      <c r="B7" s="70"/>
      <c r="C7" s="70"/>
      <c r="G7" s="4"/>
      <c r="H7" s="354"/>
      <c r="I7" s="354"/>
      <c r="J7" s="355"/>
      <c r="K7" s="355"/>
      <c r="L7" s="355"/>
      <c r="N7" s="138"/>
      <c r="O7" s="70"/>
      <c r="P7" s="70"/>
      <c r="T7" s="4"/>
      <c r="U7" s="354"/>
      <c r="V7" s="354"/>
      <c r="W7" s="355"/>
      <c r="X7" s="355"/>
      <c r="Y7" s="355"/>
    </row>
    <row r="8" spans="2:26" x14ac:dyDescent="0.3">
      <c r="B8" s="70"/>
      <c r="C8" s="70"/>
      <c r="G8" s="4" t="s">
        <v>228</v>
      </c>
      <c r="H8" s="552" t="str">
        <f>IF(Summary!E8="","",Summary!E8)</f>
        <v/>
      </c>
      <c r="I8" s="552"/>
      <c r="J8" s="355"/>
      <c r="K8" s="355"/>
      <c r="L8" s="355"/>
      <c r="N8" s="138"/>
      <c r="O8" s="70"/>
      <c r="P8" s="70"/>
      <c r="T8" s="4" t="s">
        <v>228</v>
      </c>
      <c r="U8" s="557" t="str">
        <f>IF(Summary!$S8="","",Summary!$S8)</f>
        <v/>
      </c>
      <c r="V8" s="558"/>
      <c r="W8" s="355"/>
      <c r="X8" s="355"/>
      <c r="Y8" s="355"/>
    </row>
    <row r="9" spans="2:26" x14ac:dyDescent="0.3">
      <c r="B9" s="70"/>
      <c r="C9" s="70"/>
      <c r="G9" s="4"/>
      <c r="H9" s="355"/>
      <c r="I9" s="355"/>
      <c r="J9" s="355"/>
      <c r="K9" s="355"/>
      <c r="L9" s="355"/>
      <c r="N9" s="138"/>
      <c r="O9" s="70"/>
      <c r="P9" s="70"/>
      <c r="T9" s="4"/>
      <c r="U9" s="355"/>
      <c r="V9" s="355"/>
      <c r="W9" s="355"/>
      <c r="X9" s="355"/>
      <c r="Y9" s="355"/>
    </row>
    <row r="10" spans="2:26" x14ac:dyDescent="0.3">
      <c r="B10" s="70"/>
      <c r="C10" s="70"/>
      <c r="G10" s="4" t="s">
        <v>229</v>
      </c>
      <c r="H10" s="357">
        <f>IF(H17="",0,H21)</f>
        <v>0</v>
      </c>
      <c r="I10" s="355"/>
      <c r="J10" s="355"/>
      <c r="K10" s="355"/>
      <c r="L10" s="355"/>
      <c r="N10" s="138"/>
      <c r="O10" s="70"/>
      <c r="P10" s="70"/>
      <c r="T10" s="4" t="s">
        <v>226</v>
      </c>
      <c r="U10" s="357">
        <f>IF(U17="",0,U21)</f>
        <v>0</v>
      </c>
      <c r="V10" s="355"/>
      <c r="W10" s="355"/>
      <c r="X10" s="355"/>
      <c r="Y10" s="355"/>
    </row>
    <row r="11" spans="2:26" ht="16.2" thickBot="1" x14ac:dyDescent="0.35">
      <c r="B11" s="70"/>
      <c r="C11" s="70"/>
      <c r="D11" s="5"/>
      <c r="E11" s="5"/>
      <c r="F11" s="5"/>
      <c r="G11" s="5"/>
      <c r="H11" s="5"/>
      <c r="I11" s="5"/>
      <c r="J11" s="5"/>
      <c r="K11" s="5"/>
      <c r="L11" s="5"/>
      <c r="M11" s="5"/>
      <c r="N11" s="138"/>
      <c r="O11" s="70"/>
      <c r="P11" s="70"/>
      <c r="Q11" s="5"/>
      <c r="R11" s="5"/>
      <c r="S11" s="5"/>
      <c r="T11" s="5"/>
      <c r="U11" s="5"/>
      <c r="V11" s="5"/>
      <c r="W11" s="5"/>
      <c r="X11" s="5"/>
      <c r="Y11" s="5"/>
      <c r="Z11" s="5"/>
    </row>
    <row r="12" spans="2:26" x14ac:dyDescent="0.3">
      <c r="N12" s="138"/>
    </row>
    <row r="13" spans="2:26" x14ac:dyDescent="0.3">
      <c r="B13" s="70" t="s">
        <v>360</v>
      </c>
      <c r="C13" s="70"/>
      <c r="D13" s="7"/>
      <c r="E13" s="7"/>
      <c r="F13" s="7"/>
      <c r="G13" s="276"/>
      <c r="H13" s="7"/>
      <c r="I13" s="7"/>
      <c r="J13" s="7"/>
      <c r="K13" s="7"/>
      <c r="L13" s="7"/>
      <c r="M13" s="7"/>
      <c r="N13" s="138"/>
      <c r="O13" s="70"/>
      <c r="P13" s="70"/>
      <c r="Q13" s="7"/>
      <c r="R13" s="7"/>
      <c r="S13" s="7"/>
      <c r="T13" s="7"/>
      <c r="U13" s="7"/>
      <c r="V13" s="7"/>
      <c r="W13" s="7"/>
      <c r="X13" s="7"/>
      <c r="Y13" s="7"/>
      <c r="Z13" s="7"/>
    </row>
    <row r="14" spans="2:26" ht="47.25" customHeight="1" x14ac:dyDescent="0.3">
      <c r="B14" s="70" t="s">
        <v>361</v>
      </c>
      <c r="C14" s="70"/>
      <c r="D14" s="571" t="s">
        <v>368</v>
      </c>
      <c r="E14" s="571"/>
      <c r="F14" s="571"/>
      <c r="G14" s="571"/>
      <c r="H14" s="571"/>
      <c r="I14" s="571"/>
      <c r="J14" s="571"/>
      <c r="K14" s="571"/>
      <c r="L14" s="571"/>
      <c r="M14" s="571"/>
      <c r="N14" s="138"/>
      <c r="O14" s="70"/>
      <c r="P14" s="70"/>
      <c r="Q14" s="571" t="s">
        <v>348</v>
      </c>
      <c r="R14" s="571"/>
      <c r="S14" s="571"/>
      <c r="T14" s="571"/>
      <c r="U14" s="571"/>
      <c r="V14" s="571"/>
      <c r="W14" s="571"/>
      <c r="X14" s="571"/>
      <c r="Y14" s="571"/>
      <c r="Z14" s="571"/>
    </row>
    <row r="15" spans="2:26" x14ac:dyDescent="0.3">
      <c r="B15" s="70"/>
      <c r="C15" s="70"/>
      <c r="N15" s="138"/>
      <c r="O15" s="70"/>
      <c r="P15" s="70"/>
    </row>
    <row r="16" spans="2:26" ht="15" customHeight="1" x14ac:dyDescent="0.3">
      <c r="B16" s="70"/>
      <c r="C16" s="70"/>
      <c r="F16" s="1"/>
      <c r="N16" s="138"/>
      <c r="O16" s="70"/>
      <c r="P16" s="70"/>
      <c r="S16" s="11"/>
      <c r="U16" s="1"/>
    </row>
    <row r="17" spans="2:26" ht="15" customHeight="1" x14ac:dyDescent="0.3">
      <c r="C17" s="70"/>
      <c r="F17" s="11"/>
      <c r="G17" s="4" t="s">
        <v>370</v>
      </c>
      <c r="H17" s="619"/>
      <c r="I17" s="620"/>
      <c r="N17" s="138"/>
      <c r="O17" s="70"/>
      <c r="P17" s="70"/>
      <c r="S17" s="11"/>
      <c r="T17" s="4" t="s">
        <v>370</v>
      </c>
      <c r="U17" s="621"/>
      <c r="V17" s="622"/>
    </row>
    <row r="18" spans="2:26" s="11" customFormat="1" x14ac:dyDescent="0.3">
      <c r="C18" s="71"/>
      <c r="N18" s="136"/>
      <c r="O18" s="71"/>
      <c r="P18" s="71"/>
    </row>
    <row r="19" spans="2:26" s="11" customFormat="1" x14ac:dyDescent="0.3">
      <c r="B19" s="71"/>
      <c r="C19" s="71"/>
      <c r="G19" s="4" t="s">
        <v>369</v>
      </c>
      <c r="H19" s="73"/>
      <c r="N19" s="136"/>
      <c r="O19" s="71"/>
      <c r="P19" s="71"/>
      <c r="T19" s="4" t="s">
        <v>369</v>
      </c>
      <c r="U19" s="249"/>
    </row>
    <row r="20" spans="2:26" s="11" customFormat="1" x14ac:dyDescent="0.3">
      <c r="B20" s="71"/>
      <c r="C20" s="71"/>
      <c r="N20" s="136"/>
      <c r="O20" s="71"/>
      <c r="P20" s="71"/>
    </row>
    <row r="21" spans="2:26" x14ac:dyDescent="0.3">
      <c r="G21" s="4" t="s">
        <v>373</v>
      </c>
      <c r="H21" s="277"/>
      <c r="T21" s="4" t="s">
        <v>373</v>
      </c>
      <c r="U21" s="262"/>
    </row>
    <row r="22" spans="2:26" x14ac:dyDescent="0.3">
      <c r="B22" s="70"/>
      <c r="C22" s="70"/>
      <c r="D22" s="13"/>
      <c r="E22" s="13"/>
      <c r="F22" s="14"/>
      <c r="O22" s="70"/>
      <c r="P22" s="70"/>
      <c r="Q22" s="13"/>
      <c r="R22" s="13"/>
      <c r="S22" s="14"/>
    </row>
    <row r="23" spans="2:26" x14ac:dyDescent="0.3">
      <c r="B23" s="70" t="s">
        <v>371</v>
      </c>
    </row>
    <row r="24" spans="2:26" x14ac:dyDescent="0.3">
      <c r="B24" s="71" t="s">
        <v>372</v>
      </c>
    </row>
    <row r="29" spans="2:26" x14ac:dyDescent="0.3">
      <c r="B29" s="70"/>
      <c r="C29" s="70"/>
      <c r="D29" s="1"/>
      <c r="E29" s="1"/>
      <c r="G29" s="1"/>
      <c r="H29" s="1"/>
      <c r="I29" s="1"/>
      <c r="J29" s="1"/>
      <c r="K29" s="1"/>
      <c r="L29" s="1"/>
      <c r="M29" s="1"/>
      <c r="O29" s="70"/>
      <c r="P29" s="70"/>
      <c r="Q29" s="1"/>
      <c r="R29" s="1"/>
      <c r="T29" s="1"/>
      <c r="U29" s="1"/>
      <c r="V29" s="1"/>
      <c r="W29" s="1"/>
      <c r="X29" s="1"/>
      <c r="Y29" s="1"/>
      <c r="Z29" s="1"/>
    </row>
  </sheetData>
  <sheetProtection algorithmName="SHA-512" hashValue="gV6ff1LM4rov2cvpe5fLR19UVD3kvTEW300lKcdUiHnCqgM5PA9pwAiImsq+84pnL7BA12IM7MCL1WvAsOJ0pQ==" saltValue="QTNQTOlN+SYbiLvLgK2itQ==" spinCount="100000" sheet="1" selectLockedCells="1"/>
  <mergeCells count="12">
    <mergeCell ref="D2:M2"/>
    <mergeCell ref="Q2:Z2"/>
    <mergeCell ref="D3:M3"/>
    <mergeCell ref="Q3:Z3"/>
    <mergeCell ref="H6:L6"/>
    <mergeCell ref="U6:Y6"/>
    <mergeCell ref="H17:I17"/>
    <mergeCell ref="U17:V17"/>
    <mergeCell ref="H8:I8"/>
    <mergeCell ref="U8:V8"/>
    <mergeCell ref="D14:M14"/>
    <mergeCell ref="Q14:Z14"/>
  </mergeCells>
  <dataValidations count="2">
    <dataValidation type="list" allowBlank="1" showInputMessage="1" showErrorMessage="1" sqref="H19 U19">
      <formula1>$B$12:$B$14</formula1>
    </dataValidation>
    <dataValidation type="list" allowBlank="1" showInputMessage="1" showErrorMessage="1" sqref="H17:I17 U17:V17">
      <formula1>$B$22:$B$24</formula1>
    </dataValidation>
  </dataValidations>
  <pageMargins left="0.7" right="0.7" top="0.75" bottom="0.75" header="0.3" footer="0.3"/>
  <pageSetup scale="71" orientation="portrait" r:id="rId1"/>
  <headerFooter>
    <oddFooter>&amp;CTab: &amp;A&amp;RPrint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sheetPr>
  <dimension ref="A1:AB34"/>
  <sheetViews>
    <sheetView showGridLines="0" view="pageBreakPreview" topLeftCell="B1" zoomScaleNormal="100" zoomScaleSheetLayoutView="100" workbookViewId="0">
      <selection activeCell="I11" sqref="I11"/>
    </sheetView>
  </sheetViews>
  <sheetFormatPr defaultColWidth="9.109375" defaultRowHeight="15.6" x14ac:dyDescent="0.3"/>
  <cols>
    <col min="1" max="1" width="2.44140625" style="1" hidden="1" customWidth="1"/>
    <col min="2" max="2" width="3.6640625" style="1" customWidth="1"/>
    <col min="3" max="3" width="9.109375" style="3" hidden="1" customWidth="1"/>
    <col min="4" max="4" width="9.109375" style="69" hidden="1" customWidth="1"/>
    <col min="5" max="6" width="4.88671875" style="3" customWidth="1"/>
    <col min="7" max="8" width="12.33203125" style="3" customWidth="1"/>
    <col min="9" max="9" width="7.6640625" style="3" customWidth="1"/>
    <col min="10" max="13" width="12.33203125" style="3" customWidth="1"/>
    <col min="14" max="14" width="17.6640625" style="3" customWidth="1"/>
    <col min="15" max="15" width="3.44140625" style="3" customWidth="1"/>
    <col min="16" max="16" width="4.88671875" style="3" hidden="1" customWidth="1"/>
    <col min="17" max="17" width="10.88671875" style="18" hidden="1" customWidth="1"/>
    <col min="18" max="18" width="9.109375" style="69" hidden="1" customWidth="1"/>
    <col min="19" max="20" width="4.88671875" style="3" customWidth="1"/>
    <col min="21" max="28" width="12.33203125" style="3" customWidth="1"/>
    <col min="29" max="16384" width="9.109375" style="1"/>
  </cols>
  <sheetData>
    <row r="1" spans="3:28" x14ac:dyDescent="0.3">
      <c r="Q1" s="140"/>
    </row>
    <row r="2" spans="3:28" x14ac:dyDescent="0.3">
      <c r="C2" s="1"/>
      <c r="D2" s="70"/>
      <c r="E2" s="502" t="s">
        <v>393</v>
      </c>
      <c r="F2" s="502"/>
      <c r="G2" s="502"/>
      <c r="H2" s="502"/>
      <c r="I2" s="502"/>
      <c r="J2" s="502"/>
      <c r="K2" s="502"/>
      <c r="L2" s="502"/>
      <c r="M2" s="502"/>
      <c r="N2" s="502"/>
      <c r="O2" s="317"/>
      <c r="P2" s="317"/>
      <c r="Q2" s="138"/>
      <c r="R2" s="70"/>
      <c r="S2" s="502" t="s">
        <v>393</v>
      </c>
      <c r="T2" s="502"/>
      <c r="U2" s="502"/>
      <c r="V2" s="502"/>
      <c r="W2" s="502"/>
      <c r="X2" s="502"/>
      <c r="Y2" s="502"/>
      <c r="Z2" s="502"/>
      <c r="AA2" s="502"/>
      <c r="AB2" s="502"/>
    </row>
    <row r="3" spans="3:28" ht="16.2" thickBot="1" x14ac:dyDescent="0.35">
      <c r="C3" s="1"/>
      <c r="D3" s="70"/>
      <c r="E3" s="503" t="s">
        <v>233</v>
      </c>
      <c r="F3" s="503"/>
      <c r="G3" s="503"/>
      <c r="H3" s="503"/>
      <c r="I3" s="503"/>
      <c r="J3" s="503"/>
      <c r="K3" s="503"/>
      <c r="L3" s="503"/>
      <c r="M3" s="503"/>
      <c r="N3" s="503"/>
      <c r="O3" s="2"/>
      <c r="P3" s="2"/>
      <c r="Q3" s="138"/>
      <c r="R3" s="70"/>
      <c r="S3" s="503" t="s">
        <v>234</v>
      </c>
      <c r="T3" s="503"/>
      <c r="U3" s="503"/>
      <c r="V3" s="503"/>
      <c r="W3" s="503"/>
      <c r="X3" s="503"/>
      <c r="Y3" s="503"/>
      <c r="Z3" s="503"/>
      <c r="AA3" s="503"/>
      <c r="AB3" s="503"/>
    </row>
    <row r="4" spans="3:28" x14ac:dyDescent="0.3">
      <c r="C4" s="1"/>
      <c r="D4" s="70"/>
      <c r="E4" s="2"/>
      <c r="F4" s="2"/>
      <c r="G4" s="2"/>
      <c r="H4" s="2"/>
      <c r="I4" s="2"/>
      <c r="J4" s="2"/>
      <c r="K4" s="2"/>
      <c r="L4" s="2"/>
      <c r="M4" s="2"/>
      <c r="N4" s="2"/>
      <c r="O4" s="2"/>
      <c r="P4" s="2"/>
      <c r="Q4" s="138"/>
      <c r="R4" s="70"/>
      <c r="S4" s="2"/>
      <c r="T4" s="2"/>
      <c r="U4" s="2"/>
      <c r="V4" s="2"/>
      <c r="W4" s="2"/>
      <c r="X4" s="2"/>
      <c r="Y4" s="2"/>
      <c r="Z4" s="2"/>
      <c r="AA4" s="2"/>
      <c r="AB4" s="2"/>
    </row>
    <row r="5" spans="3:28" x14ac:dyDescent="0.3">
      <c r="C5" s="1"/>
      <c r="D5" s="70"/>
      <c r="E5" s="2"/>
      <c r="F5" s="2"/>
      <c r="H5" s="4" t="s">
        <v>0</v>
      </c>
      <c r="I5" s="57" t="str">
        <f>IF(Summary!E5="","",Summary!E5)</f>
        <v/>
      </c>
      <c r="J5" s="319"/>
      <c r="K5" s="319"/>
      <c r="L5" s="319"/>
      <c r="M5" s="319"/>
      <c r="N5" s="2"/>
      <c r="O5" s="2"/>
      <c r="P5" s="2"/>
      <c r="Q5" s="138"/>
      <c r="R5" s="70"/>
      <c r="S5" s="2"/>
      <c r="T5" s="2"/>
      <c r="V5" s="4" t="s">
        <v>0</v>
      </c>
      <c r="W5" s="57" t="str">
        <f>IF(Summary!$S5="","",Summary!$S5)</f>
        <v/>
      </c>
      <c r="X5" s="355"/>
      <c r="Y5" s="355"/>
      <c r="Z5" s="355"/>
      <c r="AA5" s="355"/>
      <c r="AB5" s="2"/>
    </row>
    <row r="6" spans="3:28" x14ac:dyDescent="0.3">
      <c r="C6" s="1"/>
      <c r="D6" s="70"/>
      <c r="H6" s="4" t="s">
        <v>1</v>
      </c>
      <c r="I6" s="549" t="str">
        <f>IF(Summary!E6="","",Summary!E6)</f>
        <v/>
      </c>
      <c r="J6" s="550"/>
      <c r="K6" s="550"/>
      <c r="L6" s="550"/>
      <c r="M6" s="551"/>
      <c r="Q6" s="138"/>
      <c r="R6" s="70"/>
      <c r="V6" s="4" t="s">
        <v>1</v>
      </c>
      <c r="W6" s="549" t="str">
        <f>IF(Summary!$S6="","",Summary!$S6)</f>
        <v/>
      </c>
      <c r="X6" s="550"/>
      <c r="Y6" s="550"/>
      <c r="Z6" s="550"/>
      <c r="AA6" s="551"/>
    </row>
    <row r="7" spans="3:28" x14ac:dyDescent="0.3">
      <c r="C7" s="1"/>
      <c r="D7" s="70"/>
      <c r="H7" s="4"/>
      <c r="I7" s="318"/>
      <c r="J7" s="318"/>
      <c r="K7" s="319"/>
      <c r="L7" s="319"/>
      <c r="M7" s="319"/>
      <c r="Q7" s="138"/>
      <c r="R7" s="70"/>
      <c r="V7" s="4"/>
      <c r="W7" s="354"/>
      <c r="X7" s="354"/>
      <c r="Y7" s="355"/>
      <c r="Z7" s="355"/>
      <c r="AA7" s="355"/>
    </row>
    <row r="8" spans="3:28" x14ac:dyDescent="0.3">
      <c r="C8" s="1"/>
      <c r="D8" s="70"/>
      <c r="H8" s="4" t="s">
        <v>228</v>
      </c>
      <c r="I8" s="552" t="str">
        <f>IF(Summary!E8="","",Summary!E8)</f>
        <v/>
      </c>
      <c r="J8" s="552"/>
      <c r="K8" s="319"/>
      <c r="L8" s="319"/>
      <c r="M8" s="319"/>
      <c r="Q8" s="138"/>
      <c r="R8" s="70"/>
      <c r="V8" s="4" t="s">
        <v>228</v>
      </c>
      <c r="W8" s="557" t="str">
        <f>IF(Summary!$S8="","",Summary!$S8)</f>
        <v/>
      </c>
      <c r="X8" s="558"/>
      <c r="Y8" s="355"/>
      <c r="Z8" s="355"/>
      <c r="AA8" s="355"/>
    </row>
    <row r="9" spans="3:28" x14ac:dyDescent="0.3">
      <c r="C9" s="1"/>
      <c r="D9" s="70"/>
      <c r="H9" s="4"/>
      <c r="I9" s="254"/>
      <c r="J9" s="254"/>
      <c r="K9" s="319"/>
      <c r="L9" s="319"/>
      <c r="M9" s="319"/>
      <c r="Q9" s="138"/>
      <c r="R9" s="70"/>
      <c r="V9" s="4"/>
      <c r="W9" s="254"/>
      <c r="X9" s="254"/>
      <c r="Y9" s="355"/>
      <c r="Z9" s="355"/>
      <c r="AA9" s="355"/>
    </row>
    <row r="10" spans="3:28" x14ac:dyDescent="0.3">
      <c r="C10" s="1"/>
      <c r="D10" s="70"/>
      <c r="H10" s="4" t="s">
        <v>225</v>
      </c>
      <c r="I10" s="59">
        <v>0</v>
      </c>
      <c r="J10" s="254"/>
      <c r="K10" s="319"/>
      <c r="L10" s="319"/>
      <c r="M10" s="319"/>
      <c r="Q10" s="138"/>
      <c r="R10" s="70"/>
      <c r="V10" s="4" t="s">
        <v>226</v>
      </c>
      <c r="W10" s="59">
        <f>X28</f>
        <v>0</v>
      </c>
      <c r="X10" s="254"/>
      <c r="Y10" s="355"/>
      <c r="Z10" s="355"/>
      <c r="AA10" s="355"/>
    </row>
    <row r="11" spans="3:28" ht="16.2" thickBot="1" x14ac:dyDescent="0.35">
      <c r="C11" s="1"/>
      <c r="D11" s="70"/>
      <c r="E11" s="5"/>
      <c r="F11" s="5"/>
      <c r="G11" s="5"/>
      <c r="H11" s="5"/>
      <c r="I11" s="5"/>
      <c r="J11" s="5"/>
      <c r="K11" s="5"/>
      <c r="L11" s="5"/>
      <c r="M11" s="5"/>
      <c r="N11" s="5"/>
      <c r="Q11" s="138"/>
      <c r="R11" s="70"/>
      <c r="S11" s="5"/>
      <c r="T11" s="5"/>
      <c r="U11" s="5"/>
      <c r="V11" s="5"/>
      <c r="W11" s="5"/>
      <c r="X11" s="5"/>
      <c r="Y11" s="5"/>
      <c r="Z11" s="5"/>
      <c r="AA11" s="5"/>
      <c r="AB11" s="5"/>
    </row>
    <row r="12" spans="3:28" x14ac:dyDescent="0.3">
      <c r="C12" s="3" t="s">
        <v>4</v>
      </c>
      <c r="Q12" s="140"/>
    </row>
    <row r="13" spans="3:28" ht="15.75" customHeight="1" x14ac:dyDescent="0.3">
      <c r="C13" s="1"/>
      <c r="D13" s="70"/>
      <c r="E13" s="566" t="s">
        <v>394</v>
      </c>
      <c r="F13" s="566"/>
      <c r="G13" s="566"/>
      <c r="H13" s="566"/>
      <c r="I13" s="566"/>
      <c r="J13" s="566"/>
      <c r="K13" s="566"/>
      <c r="L13" s="566"/>
      <c r="M13" s="566"/>
      <c r="N13" s="566"/>
      <c r="O13" s="319"/>
      <c r="P13" s="319"/>
      <c r="Q13" s="138"/>
      <c r="R13" s="70"/>
      <c r="S13" s="566" t="s">
        <v>394</v>
      </c>
      <c r="T13" s="566"/>
      <c r="U13" s="566"/>
      <c r="V13" s="566"/>
      <c r="W13" s="566"/>
      <c r="X13" s="566"/>
      <c r="Y13" s="566"/>
      <c r="Z13" s="566"/>
      <c r="AA13" s="566"/>
      <c r="AB13" s="566"/>
    </row>
    <row r="14" spans="3:28" x14ac:dyDescent="0.3">
      <c r="C14" s="1"/>
      <c r="D14" s="70"/>
      <c r="Q14" s="138"/>
      <c r="R14" s="70"/>
    </row>
    <row r="15" spans="3:28" x14ac:dyDescent="0.3">
      <c r="C15" s="1"/>
      <c r="D15" s="70"/>
      <c r="E15" s="623" t="s">
        <v>419</v>
      </c>
      <c r="F15" s="623"/>
      <c r="G15" s="623"/>
      <c r="H15" s="623"/>
      <c r="I15" s="623"/>
      <c r="J15" s="623"/>
      <c r="K15" s="623"/>
      <c r="L15" s="623"/>
      <c r="M15" s="623"/>
      <c r="N15" s="623"/>
      <c r="Q15" s="138"/>
      <c r="R15" s="70"/>
    </row>
    <row r="16" spans="3:28" x14ac:dyDescent="0.3">
      <c r="C16" s="1"/>
      <c r="D16" s="70"/>
      <c r="E16" s="623"/>
      <c r="F16" s="623"/>
      <c r="G16" s="623"/>
      <c r="H16" s="623"/>
      <c r="I16" s="623"/>
      <c r="J16" s="623"/>
      <c r="K16" s="623"/>
      <c r="L16" s="623"/>
      <c r="M16" s="623"/>
      <c r="N16" s="623"/>
      <c r="Q16" s="138"/>
      <c r="R16" s="70"/>
    </row>
    <row r="17" spans="3:28" x14ac:dyDescent="0.3">
      <c r="C17" s="1"/>
      <c r="D17" s="70"/>
      <c r="Q17" s="138"/>
      <c r="R17" s="70"/>
    </row>
    <row r="18" spans="3:28" x14ac:dyDescent="0.3">
      <c r="C18" s="1"/>
      <c r="D18" s="70"/>
      <c r="G18" s="73"/>
      <c r="H18" s="565" t="s">
        <v>420</v>
      </c>
      <c r="I18" s="565"/>
      <c r="J18" s="565"/>
      <c r="K18" s="565"/>
      <c r="L18" s="565"/>
      <c r="M18" s="565"/>
      <c r="N18" s="565"/>
      <c r="Q18" s="138"/>
      <c r="R18" s="70"/>
      <c r="U18" s="249"/>
      <c r="V18" s="565" t="s">
        <v>420</v>
      </c>
      <c r="W18" s="565"/>
      <c r="X18" s="565"/>
      <c r="Y18" s="565"/>
      <c r="Z18" s="565"/>
      <c r="AA18" s="565"/>
      <c r="AB18" s="565"/>
    </row>
    <row r="19" spans="3:28" x14ac:dyDescent="0.3">
      <c r="C19" s="1"/>
      <c r="D19" s="70"/>
      <c r="H19" s="565"/>
      <c r="I19" s="565"/>
      <c r="J19" s="565"/>
      <c r="K19" s="565"/>
      <c r="L19" s="565"/>
      <c r="M19" s="565"/>
      <c r="N19" s="565"/>
      <c r="Q19" s="138"/>
      <c r="R19" s="70"/>
      <c r="V19" s="565"/>
      <c r="W19" s="565"/>
      <c r="X19" s="565"/>
      <c r="Y19" s="565"/>
      <c r="Z19" s="565"/>
      <c r="AA19" s="565"/>
      <c r="AB19" s="565"/>
    </row>
    <row r="20" spans="3:28" x14ac:dyDescent="0.3">
      <c r="C20" s="1"/>
      <c r="D20" s="70"/>
      <c r="G20" s="73"/>
      <c r="H20" s="3" t="s">
        <v>421</v>
      </c>
      <c r="Q20" s="138"/>
      <c r="R20" s="70"/>
      <c r="U20" s="249"/>
      <c r="V20" s="3" t="s">
        <v>421</v>
      </c>
    </row>
    <row r="21" spans="3:28" x14ac:dyDescent="0.3">
      <c r="C21" s="1"/>
      <c r="D21" s="70"/>
      <c r="G21" s="73"/>
      <c r="H21" s="565" t="s">
        <v>422</v>
      </c>
      <c r="I21" s="565"/>
      <c r="J21" s="565"/>
      <c r="K21" s="565"/>
      <c r="L21" s="565"/>
      <c r="M21" s="565"/>
      <c r="N21" s="565"/>
      <c r="Q21" s="138"/>
      <c r="R21" s="70"/>
      <c r="U21" s="249"/>
      <c r="V21" s="565" t="s">
        <v>422</v>
      </c>
      <c r="W21" s="565"/>
      <c r="X21" s="565"/>
      <c r="Y21" s="565"/>
      <c r="Z21" s="565"/>
      <c r="AA21" s="565"/>
      <c r="AB21" s="565"/>
    </row>
    <row r="22" spans="3:28" x14ac:dyDescent="0.3">
      <c r="C22" s="1"/>
      <c r="D22" s="70"/>
      <c r="H22" s="565"/>
      <c r="I22" s="565"/>
      <c r="J22" s="565"/>
      <c r="K22" s="565"/>
      <c r="L22" s="565"/>
      <c r="M22" s="565"/>
      <c r="N22" s="565"/>
      <c r="Q22" s="138"/>
      <c r="R22" s="70"/>
      <c r="V22" s="565"/>
      <c r="W22" s="565"/>
      <c r="X22" s="565"/>
      <c r="Y22" s="565"/>
      <c r="Z22" s="565"/>
      <c r="AA22" s="565"/>
      <c r="AB22" s="565"/>
    </row>
    <row r="23" spans="3:28" x14ac:dyDescent="0.3">
      <c r="C23" s="1"/>
      <c r="D23" s="70"/>
      <c r="G23" s="73"/>
      <c r="H23" s="3" t="s">
        <v>423</v>
      </c>
      <c r="Q23" s="138"/>
      <c r="R23" s="70"/>
      <c r="U23" s="249"/>
      <c r="V23" s="3" t="s">
        <v>423</v>
      </c>
    </row>
    <row r="24" spans="3:28" x14ac:dyDescent="0.3">
      <c r="C24" s="1"/>
      <c r="D24" s="70"/>
      <c r="G24" s="73"/>
      <c r="H24" s="3" t="s">
        <v>424</v>
      </c>
      <c r="Q24" s="138"/>
      <c r="R24" s="70"/>
      <c r="U24" s="249"/>
      <c r="V24" s="3" t="s">
        <v>424</v>
      </c>
    </row>
    <row r="25" spans="3:28" x14ac:dyDescent="0.3">
      <c r="C25" s="1"/>
      <c r="D25" s="70"/>
      <c r="G25" s="73"/>
      <c r="H25" s="3" t="s">
        <v>425</v>
      </c>
      <c r="Q25" s="138"/>
      <c r="R25" s="70"/>
      <c r="U25" s="249"/>
      <c r="V25" s="3" t="s">
        <v>425</v>
      </c>
    </row>
    <row r="26" spans="3:28" x14ac:dyDescent="0.3">
      <c r="C26" s="1"/>
      <c r="D26" s="70"/>
      <c r="G26" s="73"/>
      <c r="H26" s="3" t="s">
        <v>426</v>
      </c>
      <c r="Q26" s="138"/>
      <c r="R26" s="70"/>
      <c r="U26" s="249"/>
      <c r="V26" s="3" t="s">
        <v>426</v>
      </c>
    </row>
    <row r="27" spans="3:28" x14ac:dyDescent="0.3">
      <c r="C27" s="1"/>
      <c r="D27" s="70"/>
      <c r="Q27" s="138"/>
      <c r="R27" s="70"/>
    </row>
    <row r="28" spans="3:28" x14ac:dyDescent="0.3">
      <c r="E28" s="327"/>
      <c r="F28" s="328"/>
      <c r="G28" s="329"/>
      <c r="H28" s="330"/>
      <c r="W28" s="4" t="s">
        <v>414</v>
      </c>
      <c r="X28" s="348"/>
    </row>
    <row r="29" spans="3:28" x14ac:dyDescent="0.3">
      <c r="E29" s="331"/>
      <c r="F29" s="332"/>
      <c r="G29" s="333"/>
      <c r="H29" s="334"/>
    </row>
    <row r="30" spans="3:28" x14ac:dyDescent="0.3">
      <c r="E30" s="331"/>
      <c r="F30" s="335"/>
      <c r="G30" s="331"/>
      <c r="H30" s="336"/>
    </row>
    <row r="31" spans="3:28" x14ac:dyDescent="0.3">
      <c r="E31" s="331"/>
      <c r="F31" s="335"/>
      <c r="G31" s="331"/>
      <c r="H31" s="336"/>
    </row>
    <row r="32" spans="3:28" x14ac:dyDescent="0.3">
      <c r="E32" s="331"/>
      <c r="F32" s="335"/>
      <c r="G32" s="331"/>
      <c r="H32" s="336"/>
    </row>
    <row r="33" spans="5:8" x14ac:dyDescent="0.3">
      <c r="E33" s="331"/>
      <c r="F33" s="335"/>
      <c r="G33" s="331"/>
      <c r="H33" s="336"/>
    </row>
    <row r="34" spans="5:8" x14ac:dyDescent="0.3">
      <c r="E34" s="331"/>
      <c r="F34" s="335"/>
      <c r="G34" s="331"/>
      <c r="H34" s="337"/>
    </row>
  </sheetData>
  <sheetProtection algorithmName="SHA-512" hashValue="8N//y9FdUwOsq8gzYeXcjISCb9oh0fIcY1SL1Q/xabRJWXtB5WbjkqaGq5mhqtP0OVuiY7I6Y5GoNX4J498i5A==" saltValue="UOVYG4QFp6CaNcbxql2QzQ==" spinCount="100000" sheet="1" selectLockedCells="1"/>
  <mergeCells count="15">
    <mergeCell ref="E2:N2"/>
    <mergeCell ref="E3:N3"/>
    <mergeCell ref="I6:M6"/>
    <mergeCell ref="I8:J8"/>
    <mergeCell ref="E13:N13"/>
    <mergeCell ref="S2:AB2"/>
    <mergeCell ref="S3:AB3"/>
    <mergeCell ref="W6:AA6"/>
    <mergeCell ref="W8:X8"/>
    <mergeCell ref="S13:AB13"/>
    <mergeCell ref="E15:N16"/>
    <mergeCell ref="H18:N19"/>
    <mergeCell ref="H21:N22"/>
    <mergeCell ref="V18:AB19"/>
    <mergeCell ref="V21:AB22"/>
  </mergeCells>
  <dataValidations count="1">
    <dataValidation type="list" allowBlank="1" showInputMessage="1" showErrorMessage="1" sqref="G18 U23:U26 G20:G21 U18 U20:U21 G23:G26">
      <formula1>$C$11:$C$12</formula1>
    </dataValidation>
  </dataValidations>
  <pageMargins left="0.7" right="0.7" top="0.75" bottom="0.75" header="0.3" footer="0.3"/>
  <pageSetup scale="71" orientation="portrait" r:id="rId1"/>
  <headerFooter>
    <oddFooter>&amp;CTab: &amp;A&amp;RPrint Date: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AF29"/>
  <sheetViews>
    <sheetView showGridLines="0" view="pageBreakPreview" zoomScale="115" zoomScaleNormal="100" zoomScaleSheetLayoutView="115" workbookViewId="0">
      <selection activeCell="H19" sqref="H19"/>
    </sheetView>
  </sheetViews>
  <sheetFormatPr defaultColWidth="9.109375" defaultRowHeight="15.6" x14ac:dyDescent="0.3"/>
  <cols>
    <col min="1" max="1" width="3.44140625" style="1" customWidth="1"/>
    <col min="2" max="3" width="9.109375" style="69" hidden="1" customWidth="1"/>
    <col min="4" max="5" width="4.88671875" style="3" customWidth="1"/>
    <col min="6" max="6" width="12.33203125" style="3" customWidth="1"/>
    <col min="7" max="7" width="16" style="3" customWidth="1"/>
    <col min="8" max="8" width="12.33203125" style="3" customWidth="1"/>
    <col min="9" max="9" width="3.88671875" style="3" customWidth="1"/>
    <col min="10" max="10" width="16.5546875" style="3" customWidth="1"/>
    <col min="11" max="11" width="12.33203125" style="3" customWidth="1"/>
    <col min="12" max="12" width="6.88671875" style="3" customWidth="1"/>
    <col min="13" max="13" width="4.44140625" style="3" customWidth="1"/>
    <col min="14" max="15" width="5.88671875" style="3" customWidth="1"/>
    <col min="16" max="16" width="1.6640625" style="3" customWidth="1"/>
    <col min="17" max="17" width="1.6640625" style="133" customWidth="1"/>
    <col min="18" max="18" width="3.44140625" style="69" hidden="1" customWidth="1"/>
    <col min="19" max="19" width="0.88671875" style="69" hidden="1" customWidth="1"/>
    <col min="20" max="21" width="4.88671875" style="3" customWidth="1"/>
    <col min="22" max="22" width="12.33203125" style="3" customWidth="1"/>
    <col min="23" max="23" width="16" style="3" customWidth="1"/>
    <col min="24" max="24" width="12.33203125" style="3" customWidth="1"/>
    <col min="25" max="25" width="3.88671875" style="3" customWidth="1"/>
    <col min="26" max="26" width="16.5546875" style="3" customWidth="1"/>
    <col min="27" max="27" width="12.33203125" style="3" customWidth="1"/>
    <col min="28" max="28" width="6.88671875" style="3" customWidth="1"/>
    <col min="29" max="29" width="4.44140625" style="3" customWidth="1"/>
    <col min="30" max="31" width="5.88671875" style="3" customWidth="1"/>
    <col min="32" max="32" width="1.6640625" style="3" customWidth="1"/>
    <col min="33" max="16384" width="9.109375" style="1"/>
  </cols>
  <sheetData>
    <row r="1" spans="2:32" x14ac:dyDescent="0.3">
      <c r="Q1" s="138"/>
    </row>
    <row r="2" spans="2:32" x14ac:dyDescent="0.3">
      <c r="B2" s="70"/>
      <c r="C2" s="70"/>
      <c r="D2" s="502" t="s">
        <v>427</v>
      </c>
      <c r="E2" s="502"/>
      <c r="F2" s="502"/>
      <c r="G2" s="502"/>
      <c r="H2" s="502"/>
      <c r="I2" s="502"/>
      <c r="J2" s="502"/>
      <c r="K2" s="502"/>
      <c r="L2" s="502"/>
      <c r="M2" s="502"/>
      <c r="N2" s="502"/>
      <c r="O2" s="502"/>
      <c r="P2" s="502"/>
      <c r="Q2" s="138"/>
      <c r="R2" s="70"/>
      <c r="S2" s="70"/>
      <c r="T2" s="502" t="s">
        <v>427</v>
      </c>
      <c r="U2" s="502"/>
      <c r="V2" s="502"/>
      <c r="W2" s="502"/>
      <c r="X2" s="502"/>
      <c r="Y2" s="502"/>
      <c r="Z2" s="502"/>
      <c r="AA2" s="502"/>
      <c r="AB2" s="502"/>
      <c r="AC2" s="502"/>
      <c r="AD2" s="502"/>
      <c r="AE2" s="502"/>
      <c r="AF2" s="502"/>
    </row>
    <row r="3" spans="2:32" ht="16.2" thickBot="1" x14ac:dyDescent="0.35">
      <c r="B3" s="70"/>
      <c r="C3" s="70"/>
      <c r="D3" s="503" t="s">
        <v>233</v>
      </c>
      <c r="E3" s="503"/>
      <c r="F3" s="503"/>
      <c r="G3" s="503"/>
      <c r="H3" s="503"/>
      <c r="I3" s="503"/>
      <c r="J3" s="503"/>
      <c r="K3" s="503"/>
      <c r="L3" s="503"/>
      <c r="M3" s="503"/>
      <c r="N3" s="503"/>
      <c r="O3" s="503"/>
      <c r="P3" s="503"/>
      <c r="Q3" s="138"/>
      <c r="R3" s="70"/>
      <c r="S3" s="70"/>
      <c r="T3" s="503" t="s">
        <v>234</v>
      </c>
      <c r="U3" s="503"/>
      <c r="V3" s="503"/>
      <c r="W3" s="503"/>
      <c r="X3" s="503"/>
      <c r="Y3" s="503"/>
      <c r="Z3" s="503"/>
      <c r="AA3" s="503"/>
      <c r="AB3" s="503"/>
      <c r="AC3" s="503"/>
      <c r="AD3" s="503"/>
      <c r="AE3" s="503"/>
      <c r="AF3" s="503"/>
    </row>
    <row r="4" spans="2:32" x14ac:dyDescent="0.3">
      <c r="B4" s="70"/>
      <c r="C4" s="70"/>
      <c r="D4" s="2"/>
      <c r="E4" s="2"/>
      <c r="F4" s="2"/>
      <c r="G4" s="2"/>
      <c r="H4" s="2"/>
      <c r="I4" s="2"/>
      <c r="J4" s="2"/>
      <c r="K4" s="2"/>
      <c r="L4" s="2"/>
      <c r="M4" s="2"/>
      <c r="N4" s="2"/>
      <c r="O4" s="2"/>
      <c r="P4" s="2"/>
      <c r="Q4" s="138"/>
      <c r="R4" s="70"/>
      <c r="S4" s="70"/>
      <c r="T4" s="2"/>
      <c r="U4" s="2"/>
      <c r="V4" s="2"/>
      <c r="W4" s="2"/>
      <c r="X4" s="2"/>
      <c r="Y4" s="2"/>
      <c r="Z4" s="2"/>
      <c r="AA4" s="2"/>
      <c r="AB4" s="2"/>
      <c r="AC4" s="2"/>
      <c r="AD4" s="2"/>
      <c r="AE4" s="2"/>
      <c r="AF4" s="2"/>
    </row>
    <row r="5" spans="2:32" x14ac:dyDescent="0.3">
      <c r="B5" s="70"/>
      <c r="C5" s="70"/>
      <c r="D5" s="2"/>
      <c r="E5" s="2"/>
      <c r="G5" s="4" t="s">
        <v>0</v>
      </c>
      <c r="H5" s="57" t="str">
        <f>IF(Summary!E5="","",Summary!E5)</f>
        <v/>
      </c>
      <c r="I5" s="355"/>
      <c r="J5" s="355"/>
      <c r="K5" s="355"/>
      <c r="L5" s="355"/>
      <c r="M5" s="355"/>
      <c r="N5" s="355"/>
      <c r="O5" s="355"/>
      <c r="P5" s="2"/>
      <c r="Q5" s="138"/>
      <c r="R5" s="70"/>
      <c r="S5" s="70"/>
      <c r="T5" s="2"/>
      <c r="U5" s="2"/>
      <c r="W5" s="4" t="s">
        <v>0</v>
      </c>
      <c r="X5" s="57" t="str">
        <f>IF(Summary!$S5="","",Summary!$S5)</f>
        <v/>
      </c>
      <c r="Y5" s="355"/>
      <c r="Z5" s="355"/>
      <c r="AA5" s="355"/>
      <c r="AB5" s="355"/>
      <c r="AC5" s="355"/>
      <c r="AD5" s="355"/>
      <c r="AE5" s="355"/>
      <c r="AF5" s="2"/>
    </row>
    <row r="6" spans="2:32" x14ac:dyDescent="0.3">
      <c r="B6" s="70"/>
      <c r="C6" s="70"/>
      <c r="G6" s="4" t="s">
        <v>1</v>
      </c>
      <c r="H6" s="549" t="str">
        <f>IF(Summary!E6="","",Summary!E6)</f>
        <v/>
      </c>
      <c r="I6" s="550"/>
      <c r="J6" s="550"/>
      <c r="K6" s="550"/>
      <c r="L6" s="550"/>
      <c r="M6" s="551"/>
      <c r="N6" s="355"/>
      <c r="O6" s="355"/>
      <c r="Q6" s="138"/>
      <c r="R6" s="70"/>
      <c r="S6" s="70"/>
      <c r="W6" s="4" t="s">
        <v>1</v>
      </c>
      <c r="X6" s="549" t="str">
        <f>IF(Summary!$S6="","",Summary!$S6)</f>
        <v/>
      </c>
      <c r="Y6" s="550" t="str">
        <f>IF(Summary!$S6="","",Summary!$S6)</f>
        <v/>
      </c>
      <c r="Z6" s="550" t="str">
        <f>IF(Summary!$S6="","",Summary!$S6)</f>
        <v/>
      </c>
      <c r="AA6" s="550" t="str">
        <f>IF(Summary!$S6="","",Summary!$S6)</f>
        <v/>
      </c>
      <c r="AB6" s="550" t="str">
        <f>IF(Summary!$S6="","",Summary!$S6)</f>
        <v/>
      </c>
      <c r="AC6" s="551" t="str">
        <f>IF(Summary!$S6="","",Summary!$S6)</f>
        <v/>
      </c>
      <c r="AD6" s="355"/>
      <c r="AE6" s="355"/>
    </row>
    <row r="7" spans="2:32" x14ac:dyDescent="0.3">
      <c r="B7" s="70"/>
      <c r="C7" s="70"/>
      <c r="G7" s="4"/>
      <c r="H7" s="354"/>
      <c r="I7" s="354"/>
      <c r="J7" s="355"/>
      <c r="K7" s="355"/>
      <c r="L7" s="355"/>
      <c r="M7" s="355"/>
      <c r="N7" s="355"/>
      <c r="O7" s="355"/>
      <c r="Q7" s="138"/>
      <c r="R7" s="70"/>
      <c r="S7" s="70"/>
      <c r="W7" s="4"/>
      <c r="X7" s="354"/>
      <c r="Y7" s="354"/>
      <c r="Z7" s="355"/>
      <c r="AA7" s="355"/>
      <c r="AB7" s="355"/>
      <c r="AC7" s="355"/>
      <c r="AD7" s="355"/>
      <c r="AE7" s="355"/>
    </row>
    <row r="8" spans="2:32" x14ac:dyDescent="0.3">
      <c r="B8" s="70"/>
      <c r="C8" s="70"/>
      <c r="G8" s="4" t="s">
        <v>228</v>
      </c>
      <c r="H8" s="552" t="str">
        <f>IF(Summary!E8="","",Summary!E8)</f>
        <v/>
      </c>
      <c r="I8" s="552"/>
      <c r="J8" s="355"/>
      <c r="K8" s="355"/>
      <c r="L8" s="355"/>
      <c r="M8" s="355"/>
      <c r="N8" s="355"/>
      <c r="O8" s="355"/>
      <c r="Q8" s="138"/>
      <c r="R8" s="70"/>
      <c r="S8" s="70"/>
      <c r="W8" s="4" t="s">
        <v>228</v>
      </c>
      <c r="X8" s="552" t="str">
        <f>IF(Summary!$S8="","",Summary!$S8)</f>
        <v/>
      </c>
      <c r="Y8" s="552"/>
      <c r="Z8" s="355"/>
      <c r="AA8" s="355"/>
      <c r="AB8" s="355"/>
      <c r="AC8" s="355"/>
      <c r="AD8" s="355"/>
      <c r="AE8" s="355"/>
    </row>
    <row r="9" spans="2:32" x14ac:dyDescent="0.3">
      <c r="B9" s="70"/>
      <c r="C9" s="70"/>
      <c r="G9" s="4"/>
      <c r="H9" s="355"/>
      <c r="I9" s="355"/>
      <c r="J9" s="355"/>
      <c r="K9" s="355"/>
      <c r="L9" s="355"/>
      <c r="M9" s="355"/>
      <c r="N9" s="355"/>
      <c r="O9" s="355"/>
      <c r="Q9" s="138"/>
      <c r="R9" s="70"/>
      <c r="S9" s="70"/>
      <c r="W9" s="4"/>
      <c r="X9" s="355"/>
      <c r="Y9" s="355"/>
      <c r="Z9" s="355"/>
      <c r="AA9" s="355"/>
      <c r="AB9" s="355"/>
      <c r="AC9" s="355"/>
      <c r="AD9" s="355"/>
      <c r="AE9" s="355"/>
    </row>
    <row r="10" spans="2:32" x14ac:dyDescent="0.3">
      <c r="B10" s="70"/>
      <c r="C10" s="70"/>
      <c r="G10" s="4" t="s">
        <v>229</v>
      </c>
      <c r="H10" s="357">
        <f>IF(H19&lt;&gt;"Yes",L17,L15)</f>
        <v>0</v>
      </c>
      <c r="I10" s="355"/>
      <c r="J10" s="355"/>
      <c r="K10" s="355"/>
      <c r="L10" s="355"/>
      <c r="M10" s="355"/>
      <c r="N10" s="355"/>
      <c r="O10" s="355"/>
      <c r="Q10" s="138"/>
      <c r="R10" s="70"/>
      <c r="S10" s="70"/>
      <c r="W10" s="4" t="s">
        <v>229</v>
      </c>
      <c r="X10" s="357">
        <f>IF(X19&lt;&gt;"Yes",AB17,AB15)</f>
        <v>0</v>
      </c>
      <c r="Y10" s="355"/>
      <c r="Z10" s="355"/>
      <c r="AA10" s="355"/>
      <c r="AB10" s="355"/>
      <c r="AC10" s="355"/>
      <c r="AD10" s="355"/>
      <c r="AE10" s="355"/>
    </row>
    <row r="11" spans="2:32" ht="16.2" thickBot="1" x14ac:dyDescent="0.35">
      <c r="B11" s="70"/>
      <c r="C11" s="70"/>
      <c r="D11" s="5"/>
      <c r="E11" s="5"/>
      <c r="F11" s="5"/>
      <c r="G11" s="5"/>
      <c r="H11" s="5"/>
      <c r="I11" s="5"/>
      <c r="J11" s="5"/>
      <c r="K11" s="5"/>
      <c r="L11" s="5"/>
      <c r="M11" s="5"/>
      <c r="N11" s="5"/>
      <c r="O11" s="5"/>
      <c r="P11" s="5"/>
      <c r="Q11" s="138"/>
      <c r="R11" s="70"/>
      <c r="S11" s="70"/>
      <c r="T11" s="5"/>
      <c r="U11" s="5"/>
      <c r="V11" s="5"/>
      <c r="W11" s="5"/>
      <c r="X11" s="5"/>
      <c r="Y11" s="5"/>
      <c r="Z11" s="5"/>
      <c r="AA11" s="5"/>
      <c r="AB11" s="5"/>
      <c r="AC11" s="5"/>
      <c r="AD11" s="5"/>
      <c r="AE11" s="5"/>
      <c r="AF11" s="5"/>
    </row>
    <row r="12" spans="2:32" x14ac:dyDescent="0.3">
      <c r="B12" s="69" t="s">
        <v>360</v>
      </c>
      <c r="Q12" s="138"/>
    </row>
    <row r="13" spans="2:32" ht="15.75" customHeight="1" x14ac:dyDescent="0.3">
      <c r="B13" s="70" t="s">
        <v>361</v>
      </c>
      <c r="C13" s="70"/>
      <c r="D13" s="571" t="s">
        <v>396</v>
      </c>
      <c r="E13" s="571"/>
      <c r="F13" s="571"/>
      <c r="G13" s="571"/>
      <c r="H13" s="571"/>
      <c r="I13" s="571"/>
      <c r="J13" s="571"/>
      <c r="K13" s="571"/>
      <c r="L13" s="571"/>
      <c r="M13" s="571"/>
      <c r="N13" s="571"/>
      <c r="O13" s="571"/>
      <c r="P13" s="571"/>
      <c r="Q13" s="138"/>
      <c r="R13" s="70"/>
      <c r="S13" s="70"/>
      <c r="T13" s="571" t="s">
        <v>396</v>
      </c>
      <c r="U13" s="571"/>
      <c r="V13" s="571"/>
      <c r="W13" s="571"/>
      <c r="X13" s="571"/>
      <c r="Y13" s="571"/>
      <c r="Z13" s="571"/>
      <c r="AA13" s="571"/>
      <c r="AB13" s="571"/>
      <c r="AC13" s="571"/>
      <c r="AD13" s="571"/>
      <c r="AE13" s="571"/>
      <c r="AF13" s="571"/>
    </row>
    <row r="14" spans="2:32" ht="10.5" customHeight="1" x14ac:dyDescent="0.3">
      <c r="B14" s="70"/>
      <c r="C14" s="70"/>
      <c r="D14" s="358"/>
      <c r="E14" s="358"/>
      <c r="F14" s="358"/>
      <c r="G14" s="358"/>
      <c r="H14" s="358"/>
      <c r="I14" s="358"/>
      <c r="J14" s="358"/>
      <c r="K14" s="358"/>
      <c r="L14" s="358"/>
      <c r="M14" s="358"/>
      <c r="N14" s="358"/>
      <c r="O14" s="358"/>
      <c r="P14" s="358"/>
      <c r="Q14" s="138"/>
      <c r="R14" s="70"/>
      <c r="S14" s="70"/>
      <c r="T14" s="358"/>
      <c r="U14" s="358"/>
      <c r="V14" s="358"/>
      <c r="W14" s="358"/>
      <c r="X14" s="358"/>
      <c r="Y14" s="358"/>
      <c r="Z14" s="358"/>
      <c r="AA14" s="358"/>
      <c r="AB14" s="358"/>
      <c r="AC14" s="358"/>
      <c r="AD14" s="358"/>
      <c r="AE14" s="358"/>
      <c r="AF14" s="358"/>
    </row>
    <row r="15" spans="2:32" x14ac:dyDescent="0.3">
      <c r="B15" s="70"/>
      <c r="C15" s="70"/>
      <c r="K15" s="4" t="s">
        <v>407</v>
      </c>
      <c r="L15" s="277"/>
      <c r="Q15" s="138"/>
      <c r="R15" s="70"/>
      <c r="S15" s="70"/>
      <c r="AA15" s="4" t="s">
        <v>407</v>
      </c>
      <c r="AB15" s="262"/>
    </row>
    <row r="16" spans="2:32" ht="15" customHeight="1" x14ac:dyDescent="0.3">
      <c r="B16" s="70"/>
      <c r="C16" s="70"/>
      <c r="F16" s="1"/>
      <c r="Q16" s="138"/>
      <c r="R16" s="70"/>
      <c r="S16" s="70"/>
      <c r="V16" s="1"/>
    </row>
    <row r="17" spans="2:32" ht="15" customHeight="1" x14ac:dyDescent="0.3">
      <c r="C17" s="70"/>
      <c r="F17" s="11"/>
      <c r="G17" s="4" t="s">
        <v>397</v>
      </c>
      <c r="H17" s="628"/>
      <c r="I17" s="629"/>
      <c r="K17" s="4" t="s">
        <v>395</v>
      </c>
      <c r="L17" s="277"/>
      <c r="M17" s="1"/>
      <c r="N17" s="4" t="s">
        <v>398</v>
      </c>
      <c r="O17" s="277"/>
      <c r="P17" s="1"/>
      <c r="Q17" s="138"/>
      <c r="R17" s="70"/>
      <c r="S17" s="70"/>
      <c r="V17" s="11"/>
      <c r="W17" s="4" t="s">
        <v>397</v>
      </c>
      <c r="X17" s="624"/>
      <c r="Y17" s="625"/>
      <c r="AA17" s="4" t="s">
        <v>395</v>
      </c>
      <c r="AB17" s="262"/>
      <c r="AC17" s="1"/>
      <c r="AD17" s="4" t="s">
        <v>398</v>
      </c>
      <c r="AE17" s="262"/>
      <c r="AF17" s="1"/>
    </row>
    <row r="18" spans="2:32" s="11" customFormat="1" x14ac:dyDescent="0.3">
      <c r="C18" s="71"/>
      <c r="Q18" s="136"/>
      <c r="R18" s="71"/>
      <c r="S18" s="71"/>
    </row>
    <row r="19" spans="2:32" s="11" customFormat="1" x14ac:dyDescent="0.3">
      <c r="B19" s="71"/>
      <c r="C19" s="71"/>
      <c r="G19" s="4" t="s">
        <v>369</v>
      </c>
      <c r="H19" s="73"/>
      <c r="I19" s="626" t="str">
        <f>IF(H19="Yes","Provide additional scoring census tract information below","")</f>
        <v/>
      </c>
      <c r="J19" s="627"/>
      <c r="K19" s="627"/>
      <c r="L19" s="627"/>
      <c r="M19" s="627"/>
      <c r="N19" s="627"/>
      <c r="O19" s="627"/>
      <c r="P19" s="627"/>
      <c r="Q19" s="136"/>
      <c r="R19" s="71"/>
      <c r="S19" s="71"/>
      <c r="W19" s="4" t="s">
        <v>369</v>
      </c>
      <c r="X19" s="249"/>
      <c r="Y19" s="626" t="str">
        <f>IF(X19="Yes","Provide additional scoring census tract information below","")</f>
        <v/>
      </c>
      <c r="Z19" s="627"/>
      <c r="AA19" s="627"/>
      <c r="AB19" s="627"/>
      <c r="AC19" s="627"/>
      <c r="AD19" s="627"/>
      <c r="AE19" s="627"/>
      <c r="AF19" s="627"/>
    </row>
    <row r="20" spans="2:32" s="11" customFormat="1" x14ac:dyDescent="0.3">
      <c r="B20" s="71"/>
      <c r="C20" s="71"/>
      <c r="Q20" s="136"/>
      <c r="R20" s="71"/>
      <c r="S20" s="71"/>
    </row>
    <row r="21" spans="2:32" ht="15" customHeight="1" x14ac:dyDescent="0.3">
      <c r="C21" s="70"/>
      <c r="F21" s="11"/>
      <c r="G21" s="4" t="str">
        <f>IF($H$19="Yes","Census Tract Number (11-digit FIPS code):","")</f>
        <v/>
      </c>
      <c r="H21" s="630"/>
      <c r="I21" s="630"/>
      <c r="K21" s="4" t="str">
        <f>IF($H$19="Yes","Affordability Risk Index Score:","")</f>
        <v/>
      </c>
      <c r="L21" s="308"/>
      <c r="M21" s="1"/>
      <c r="N21" s="4" t="str">
        <f>IF($H$19="Yes","Units:","")</f>
        <v/>
      </c>
      <c r="O21" s="308"/>
      <c r="P21" s="1"/>
      <c r="Q21" s="138"/>
      <c r="R21" s="70"/>
      <c r="S21" s="70"/>
      <c r="V21" s="11"/>
      <c r="W21" s="4" t="str">
        <f>IF($X$19="Yes","Census Tract Number (11-digit FIPS code):","")</f>
        <v/>
      </c>
      <c r="X21" s="631"/>
      <c r="Y21" s="631"/>
      <c r="AA21" s="4" t="str">
        <f>IF($X$19="Yes","Affordability Risk Index Score:","")</f>
        <v/>
      </c>
      <c r="AB21" s="388"/>
      <c r="AC21" s="1"/>
      <c r="AD21" s="4" t="str">
        <f>IF($X$19="Yes","Units:","")</f>
        <v/>
      </c>
      <c r="AE21" s="388"/>
      <c r="AF21" s="1"/>
    </row>
    <row r="22" spans="2:32" x14ac:dyDescent="0.3">
      <c r="B22" s="70"/>
      <c r="C22" s="70"/>
      <c r="D22" s="13"/>
      <c r="E22" s="13"/>
      <c r="F22" s="14"/>
      <c r="R22" s="70"/>
      <c r="S22" s="70"/>
      <c r="T22" s="13"/>
      <c r="U22" s="13"/>
      <c r="V22" s="14"/>
    </row>
    <row r="23" spans="2:32" ht="15" customHeight="1" x14ac:dyDescent="0.3">
      <c r="C23" s="70"/>
      <c r="F23" s="11"/>
      <c r="G23" s="4" t="str">
        <f>IF($H$19="Yes","Census Tract Number (11-digit FIPS code):","")</f>
        <v/>
      </c>
      <c r="H23" s="630"/>
      <c r="I23" s="630"/>
      <c r="K23" s="4" t="str">
        <f>IF($H$19="Yes","Affordability Risk Index Score:","")</f>
        <v/>
      </c>
      <c r="L23" s="308"/>
      <c r="M23" s="1"/>
      <c r="N23" s="4" t="str">
        <f>IF($H$19="Yes","Units:","")</f>
        <v/>
      </c>
      <c r="O23" s="308"/>
      <c r="P23" s="1"/>
      <c r="Q23" s="138"/>
      <c r="R23" s="70"/>
      <c r="S23" s="70"/>
      <c r="V23" s="11"/>
      <c r="W23" s="4" t="str">
        <f>IF($X$19="Yes","Census Tract Number (11-digit FIPS code):","")</f>
        <v/>
      </c>
      <c r="X23" s="631"/>
      <c r="Y23" s="631"/>
      <c r="AA23" s="4" t="str">
        <f>IF($X$19="Yes","Affordability Risk Index Score:","")</f>
        <v/>
      </c>
      <c r="AB23" s="388"/>
      <c r="AC23" s="1"/>
      <c r="AD23" s="4" t="str">
        <f>IF($X$19="Yes","Units:","")</f>
        <v/>
      </c>
      <c r="AE23" s="388"/>
      <c r="AF23" s="1"/>
    </row>
    <row r="24" spans="2:32" x14ac:dyDescent="0.3">
      <c r="B24" s="71"/>
    </row>
    <row r="25" spans="2:32" ht="15" customHeight="1" x14ac:dyDescent="0.3">
      <c r="C25" s="70"/>
      <c r="F25" s="11"/>
      <c r="G25" s="4" t="str">
        <f>IF($H$19="Yes","Census Tract Number (11-digit FIPS code):","")</f>
        <v/>
      </c>
      <c r="H25" s="630"/>
      <c r="I25" s="630"/>
      <c r="K25" s="4" t="str">
        <f>IF($H$19="Yes","Affordability Risk Index Score:","")</f>
        <v/>
      </c>
      <c r="L25" s="308"/>
      <c r="M25" s="1"/>
      <c r="N25" s="4" t="str">
        <f>IF($H$19="Yes","Units:","")</f>
        <v/>
      </c>
      <c r="O25" s="308"/>
      <c r="P25" s="1"/>
      <c r="Q25" s="138"/>
      <c r="R25" s="70"/>
      <c r="S25" s="70"/>
      <c r="V25" s="11"/>
      <c r="W25" s="4" t="str">
        <f>IF($X$19="Yes","Census Tract Number (11-digit FIPS code):","")</f>
        <v/>
      </c>
      <c r="X25" s="631"/>
      <c r="Y25" s="631"/>
      <c r="AA25" s="4" t="str">
        <f>IF($X$19="Yes","Affordability Risk Index Score:","")</f>
        <v/>
      </c>
      <c r="AB25" s="388"/>
      <c r="AC25" s="1"/>
      <c r="AD25" s="4" t="str">
        <f>IF($X$19="Yes","Units:","")</f>
        <v/>
      </c>
      <c r="AE25" s="388"/>
      <c r="AF25" s="1"/>
    </row>
    <row r="27" spans="2:32" ht="15" customHeight="1" x14ac:dyDescent="0.3">
      <c r="C27" s="70"/>
      <c r="F27" s="11"/>
      <c r="G27" s="4" t="str">
        <f>IF($H$19="Yes","Census Tract Number (11-digit FIPS code):","")</f>
        <v/>
      </c>
      <c r="H27" s="630"/>
      <c r="I27" s="630"/>
      <c r="K27" s="4" t="str">
        <f>IF($H$19="Yes","Affordability Risk Index Score:","")</f>
        <v/>
      </c>
      <c r="L27" s="308"/>
      <c r="M27" s="1"/>
      <c r="N27" s="4" t="str">
        <f>IF($H$19="Yes","Units:","")</f>
        <v/>
      </c>
      <c r="O27" s="308"/>
      <c r="P27" s="1"/>
      <c r="Q27" s="138"/>
      <c r="R27" s="70"/>
      <c r="S27" s="70"/>
      <c r="V27" s="11"/>
      <c r="W27" s="4" t="str">
        <f>IF($X$19="Yes","Census Tract Number (11-digit FIPS code):","")</f>
        <v/>
      </c>
      <c r="X27" s="631"/>
      <c r="Y27" s="631"/>
      <c r="AA27" s="4" t="str">
        <f>IF($X$19="Yes","Affordability Risk Index Score:","")</f>
        <v/>
      </c>
      <c r="AB27" s="388"/>
      <c r="AC27" s="1"/>
      <c r="AD27" s="4" t="str">
        <f>IF($X$19="Yes","Units:","")</f>
        <v/>
      </c>
      <c r="AE27" s="388"/>
      <c r="AF27" s="1"/>
    </row>
    <row r="29" spans="2:32" ht="15" customHeight="1" x14ac:dyDescent="0.3">
      <c r="C29" s="70"/>
      <c r="F29" s="11"/>
      <c r="G29" s="4" t="str">
        <f>IF($H$19="Yes","Census Tract Number (11-digit FIPS code):","")</f>
        <v/>
      </c>
      <c r="H29" s="630"/>
      <c r="I29" s="630"/>
      <c r="K29" s="4" t="str">
        <f>IF($H$19="Yes","Affordability Risk Index Score:","")</f>
        <v/>
      </c>
      <c r="L29" s="308"/>
      <c r="M29" s="1"/>
      <c r="N29" s="4" t="str">
        <f>IF($H$19="Yes","Units:","")</f>
        <v/>
      </c>
      <c r="O29" s="308"/>
      <c r="P29" s="1"/>
      <c r="Q29" s="138"/>
      <c r="R29" s="70"/>
      <c r="S29" s="70"/>
      <c r="V29" s="11"/>
      <c r="W29" s="4" t="str">
        <f>IF($X$19="Yes","Census Tract Number (11-digit FIPS code):","")</f>
        <v/>
      </c>
      <c r="X29" s="631"/>
      <c r="Y29" s="631"/>
      <c r="AA29" s="4" t="str">
        <f>IF($X$19="Yes","Affordability Risk Index Score:","")</f>
        <v/>
      </c>
      <c r="AB29" s="388"/>
      <c r="AC29" s="1"/>
      <c r="AD29" s="4" t="str">
        <f>IF($X$19="Yes","Units:","")</f>
        <v/>
      </c>
      <c r="AE29" s="388"/>
      <c r="AF29" s="1"/>
    </row>
  </sheetData>
  <sheetProtection algorithmName="SHA-512" hashValue="o73fCuZ6q1c1T/bSczc/PASqOrwJKbeW3nTHZw4RUel6lv3tdlAcBhXKcPR8Jc0Yssj02YfnIaiS9qdJ3dqMcQ==" saltValue="9a3RyjQuosrCfNMti5Wmug==" spinCount="100000" sheet="1" selectLockedCells="1"/>
  <mergeCells count="24">
    <mergeCell ref="H29:I29"/>
    <mergeCell ref="X29:Y29"/>
    <mergeCell ref="X21:Y21"/>
    <mergeCell ref="H23:I23"/>
    <mergeCell ref="X23:Y23"/>
    <mergeCell ref="H25:I25"/>
    <mergeCell ref="X25:Y25"/>
    <mergeCell ref="H27:I27"/>
    <mergeCell ref="X27:Y27"/>
    <mergeCell ref="H21:I21"/>
    <mergeCell ref="I19:P19"/>
    <mergeCell ref="D13:P13"/>
    <mergeCell ref="H17:I17"/>
    <mergeCell ref="T13:AF13"/>
    <mergeCell ref="Y19:AF19"/>
    <mergeCell ref="H8:I8"/>
    <mergeCell ref="X8:Y8"/>
    <mergeCell ref="X17:Y17"/>
    <mergeCell ref="D2:P2"/>
    <mergeCell ref="D3:P3"/>
    <mergeCell ref="H6:M6"/>
    <mergeCell ref="T2:AF2"/>
    <mergeCell ref="T3:AF3"/>
    <mergeCell ref="X6:AC6"/>
  </mergeCells>
  <dataValidations count="1">
    <dataValidation type="list" allowBlank="1" showInputMessage="1" showErrorMessage="1" sqref="H19 X19">
      <formula1>$B$11:$B$13</formula1>
    </dataValidation>
  </dataValidations>
  <pageMargins left="0.7" right="0.7" top="0.75" bottom="0.75" header="0.3" footer="0.3"/>
  <pageSetup scale="71" orientation="portrait" r:id="rId1"/>
  <headerFooter>
    <oddFooter>&amp;CTab: &amp;A&amp;RPrint Date: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9"/>
  <sheetViews>
    <sheetView showGridLines="0" view="pageBreakPreview" zoomScaleNormal="100" zoomScaleSheetLayoutView="100" workbookViewId="0">
      <selection activeCell="F16" sqref="F16"/>
    </sheetView>
  </sheetViews>
  <sheetFormatPr defaultColWidth="9.109375" defaultRowHeight="15.6" x14ac:dyDescent="0.3"/>
  <cols>
    <col min="1" max="1" width="4.33203125" style="3" customWidth="1"/>
    <col min="2" max="2" width="9.109375" style="71" hidden="1" customWidth="1"/>
    <col min="3" max="4" width="4.88671875" style="3" customWidth="1"/>
    <col min="5" max="5" width="12.33203125" style="3" customWidth="1"/>
    <col min="6" max="6" width="14.5546875" style="3" customWidth="1"/>
    <col min="7" max="12" width="12.33203125" style="3" customWidth="1"/>
    <col min="13" max="13" width="2.6640625" style="70" hidden="1" customWidth="1"/>
    <col min="14" max="14" width="3.6640625" style="133" customWidth="1"/>
    <col min="15" max="15" width="18.33203125" style="71" hidden="1" customWidth="1"/>
    <col min="16" max="17" width="4.88671875" style="3" customWidth="1"/>
    <col min="18" max="18" width="12.33203125" style="3" customWidth="1"/>
    <col min="19" max="19" width="16" style="3" customWidth="1"/>
    <col min="20" max="25" width="12.33203125" style="3" customWidth="1"/>
    <col min="26" max="26" width="9.109375" style="70" hidden="1" customWidth="1"/>
    <col min="27" max="16384" width="9.109375" style="1"/>
  </cols>
  <sheetData>
    <row r="1" spans="1:27" x14ac:dyDescent="0.3">
      <c r="M1" s="121" t="s">
        <v>346</v>
      </c>
      <c r="N1" s="138"/>
    </row>
    <row r="2" spans="1:27" x14ac:dyDescent="0.3">
      <c r="A2" s="1"/>
      <c r="C2" s="502" t="s">
        <v>309</v>
      </c>
      <c r="D2" s="502"/>
      <c r="E2" s="502"/>
      <c r="F2" s="502"/>
      <c r="G2" s="502"/>
      <c r="H2" s="502"/>
      <c r="I2" s="502"/>
      <c r="J2" s="502"/>
      <c r="K2" s="502"/>
      <c r="L2" s="502"/>
      <c r="M2" s="121"/>
      <c r="N2" s="138"/>
      <c r="P2" s="502" t="s">
        <v>309</v>
      </c>
      <c r="Q2" s="502"/>
      <c r="R2" s="502"/>
      <c r="S2" s="502"/>
      <c r="T2" s="502"/>
      <c r="U2" s="502"/>
      <c r="V2" s="502"/>
      <c r="W2" s="502"/>
      <c r="X2" s="502"/>
      <c r="Y2" s="502"/>
    </row>
    <row r="3" spans="1:27" ht="16.2" thickBot="1" x14ac:dyDescent="0.35">
      <c r="A3" s="1"/>
      <c r="C3" s="503" t="s">
        <v>233</v>
      </c>
      <c r="D3" s="503"/>
      <c r="E3" s="503"/>
      <c r="F3" s="503"/>
      <c r="G3" s="503"/>
      <c r="H3" s="503"/>
      <c r="I3" s="503"/>
      <c r="J3" s="503"/>
      <c r="K3" s="503"/>
      <c r="L3" s="503"/>
      <c r="M3" s="112" t="s">
        <v>184</v>
      </c>
      <c r="N3" s="138"/>
      <c r="P3" s="503" t="s">
        <v>234</v>
      </c>
      <c r="Q3" s="503"/>
      <c r="R3" s="503"/>
      <c r="S3" s="503"/>
      <c r="T3" s="503"/>
      <c r="U3" s="503"/>
      <c r="V3" s="503"/>
      <c r="W3" s="503"/>
      <c r="X3" s="503"/>
      <c r="Y3" s="503"/>
    </row>
    <row r="4" spans="1:27" x14ac:dyDescent="0.3">
      <c r="A4" s="1"/>
      <c r="C4" s="2"/>
      <c r="D4" s="2"/>
      <c r="E4" s="2"/>
      <c r="F4" s="2"/>
      <c r="G4" s="2"/>
      <c r="H4" s="2"/>
      <c r="I4" s="2"/>
      <c r="J4" s="2"/>
      <c r="K4" s="2"/>
      <c r="L4" s="2"/>
      <c r="M4" s="112" t="s">
        <v>186</v>
      </c>
      <c r="N4" s="138"/>
      <c r="P4" s="2"/>
      <c r="Q4" s="2"/>
      <c r="R4" s="2"/>
      <c r="S4" s="2"/>
      <c r="T4" s="2"/>
      <c r="U4" s="2"/>
      <c r="V4" s="2"/>
      <c r="W4" s="2"/>
      <c r="X4" s="2"/>
      <c r="Y4" s="2"/>
    </row>
    <row r="5" spans="1:27" x14ac:dyDescent="0.3">
      <c r="A5" s="1"/>
      <c r="C5" s="1"/>
      <c r="D5" s="2"/>
      <c r="F5" s="4" t="s">
        <v>0</v>
      </c>
      <c r="G5" s="57" t="str">
        <f>IF(Summary!E5="","",Summary!E5)</f>
        <v/>
      </c>
      <c r="H5" s="355"/>
      <c r="I5" s="355"/>
      <c r="J5" s="355"/>
      <c r="K5" s="355"/>
      <c r="L5" s="2"/>
      <c r="M5" s="112" t="s">
        <v>187</v>
      </c>
      <c r="N5" s="141"/>
      <c r="P5" s="1"/>
      <c r="Q5" s="2"/>
      <c r="S5" s="4" t="s">
        <v>0</v>
      </c>
      <c r="T5" s="57" t="str">
        <f>IF(Summary!S5="","",Summary!S5)</f>
        <v/>
      </c>
      <c r="U5" s="355"/>
      <c r="V5" s="355"/>
      <c r="W5" s="355"/>
      <c r="X5" s="355"/>
      <c r="Y5" s="2"/>
      <c r="Z5" s="65"/>
      <c r="AA5" s="2"/>
    </row>
    <row r="6" spans="1:27" x14ac:dyDescent="0.3">
      <c r="A6" s="1"/>
      <c r="C6" s="1"/>
      <c r="F6" s="4" t="s">
        <v>1</v>
      </c>
      <c r="G6" s="549" t="str">
        <f>IF(Summary!E6="","",Summary!E6)</f>
        <v/>
      </c>
      <c r="H6" s="550"/>
      <c r="I6" s="550"/>
      <c r="J6" s="550"/>
      <c r="K6" s="551"/>
      <c r="M6" s="112" t="s">
        <v>188</v>
      </c>
      <c r="N6" s="141"/>
      <c r="P6" s="1"/>
      <c r="S6" s="4" t="s">
        <v>1</v>
      </c>
      <c r="T6" s="549" t="str">
        <f>IF(Summary!$S6="","",Summary!$S6)</f>
        <v/>
      </c>
      <c r="U6" s="550"/>
      <c r="V6" s="550"/>
      <c r="W6" s="550"/>
      <c r="X6" s="551"/>
      <c r="Z6" s="69"/>
      <c r="AA6" s="2"/>
    </row>
    <row r="7" spans="1:27" x14ac:dyDescent="0.3">
      <c r="A7" s="1"/>
      <c r="C7" s="1"/>
      <c r="F7" s="4"/>
      <c r="G7" s="354"/>
      <c r="H7" s="354"/>
      <c r="I7" s="355"/>
      <c r="J7" s="355"/>
      <c r="K7" s="355"/>
      <c r="M7" s="112" t="s">
        <v>189</v>
      </c>
      <c r="N7" s="141"/>
      <c r="P7" s="1"/>
      <c r="S7" s="4"/>
      <c r="T7" s="354"/>
      <c r="U7" s="354"/>
      <c r="V7" s="355"/>
      <c r="W7" s="355"/>
      <c r="X7" s="355"/>
      <c r="Z7" s="69"/>
      <c r="AA7" s="2"/>
    </row>
    <row r="8" spans="1:27" x14ac:dyDescent="0.3">
      <c r="A8" s="1"/>
      <c r="C8" s="1"/>
      <c r="F8" s="4" t="s">
        <v>228</v>
      </c>
      <c r="G8" s="552" t="str">
        <f>IF(Summary!E8="","",Summary!E8)</f>
        <v/>
      </c>
      <c r="H8" s="552"/>
      <c r="I8" s="355"/>
      <c r="J8" s="355"/>
      <c r="K8" s="355"/>
      <c r="M8" s="69"/>
      <c r="N8" s="140"/>
      <c r="P8" s="1"/>
      <c r="S8" s="4" t="s">
        <v>228</v>
      </c>
      <c r="T8" s="557" t="str">
        <f>IF(Summary!$S8="","",Summary!$S8)</f>
        <v/>
      </c>
      <c r="U8" s="558"/>
      <c r="V8" s="355"/>
      <c r="W8" s="355"/>
      <c r="X8" s="355"/>
      <c r="Z8" s="69"/>
      <c r="AA8" s="3"/>
    </row>
    <row r="9" spans="1:27" x14ac:dyDescent="0.3">
      <c r="A9" s="1"/>
      <c r="C9" s="1"/>
      <c r="F9" s="4"/>
      <c r="G9" s="60"/>
      <c r="H9" s="61"/>
      <c r="I9" s="355"/>
      <c r="J9" s="355"/>
      <c r="K9" s="355"/>
      <c r="M9" s="69"/>
      <c r="N9" s="140"/>
      <c r="P9" s="1"/>
      <c r="S9" s="4"/>
      <c r="T9" s="60"/>
      <c r="U9" s="61"/>
      <c r="V9" s="355"/>
      <c r="W9" s="355"/>
      <c r="X9" s="355"/>
      <c r="Z9" s="69"/>
      <c r="AA9" s="3"/>
    </row>
    <row r="10" spans="1:27" x14ac:dyDescent="0.3">
      <c r="A10" s="1"/>
      <c r="C10" s="1"/>
      <c r="F10" s="4" t="s">
        <v>229</v>
      </c>
      <c r="G10" s="59">
        <f>IF(F16="X",SUM(C24:C26), 0)</f>
        <v>0</v>
      </c>
      <c r="H10" s="254"/>
      <c r="I10" s="355"/>
      <c r="J10" s="355"/>
      <c r="K10" s="355"/>
      <c r="M10" s="69"/>
      <c r="N10" s="140"/>
      <c r="P10" s="1"/>
      <c r="S10" s="4" t="s">
        <v>226</v>
      </c>
      <c r="T10" s="59">
        <f>IF(S16="X",SUM(P24:P26), 0)</f>
        <v>0</v>
      </c>
      <c r="U10" s="254"/>
      <c r="V10" s="355"/>
      <c r="W10" s="355"/>
      <c r="X10" s="355"/>
      <c r="Z10" s="69"/>
      <c r="AA10" s="3"/>
    </row>
    <row r="11" spans="1:27" ht="16.2" thickBot="1" x14ac:dyDescent="0.35">
      <c r="A11" s="1"/>
      <c r="C11" s="5"/>
      <c r="D11" s="5"/>
      <c r="E11" s="5"/>
      <c r="F11" s="5"/>
      <c r="G11" s="5"/>
      <c r="H11" s="5"/>
      <c r="I11" s="5"/>
      <c r="J11" s="5"/>
      <c r="K11" s="5"/>
      <c r="L11" s="5"/>
      <c r="N11" s="138"/>
      <c r="P11" s="5"/>
      <c r="Q11" s="5"/>
      <c r="R11" s="5"/>
      <c r="S11" s="5"/>
      <c r="T11" s="5"/>
      <c r="U11" s="5"/>
      <c r="V11" s="5"/>
      <c r="W11" s="5"/>
      <c r="X11" s="5"/>
      <c r="Y11" s="5"/>
    </row>
    <row r="12" spans="1:27" x14ac:dyDescent="0.3">
      <c r="N12" s="138"/>
    </row>
    <row r="13" spans="1:27" x14ac:dyDescent="0.3">
      <c r="N13" s="138"/>
    </row>
    <row r="14" spans="1:27" x14ac:dyDescent="0.3">
      <c r="B14" s="71">
        <f>IF(E14="X",1,0)</f>
        <v>0</v>
      </c>
      <c r="E14" s="637" t="str">
        <f>IF(Summary!$I$9="","",Summary!$I$9)</f>
        <v/>
      </c>
      <c r="F14" s="638"/>
      <c r="G14" s="3" t="s">
        <v>313</v>
      </c>
      <c r="N14" s="138"/>
      <c r="O14" s="71">
        <f>IF(R14="X",1,0)</f>
        <v>0</v>
      </c>
      <c r="R14" s="637" t="str">
        <f>IF(Summary!$I$9="","",Summary!$I$9)</f>
        <v/>
      </c>
      <c r="S14" s="638"/>
      <c r="T14" s="3" t="s">
        <v>313</v>
      </c>
    </row>
    <row r="15" spans="1:27" x14ac:dyDescent="0.3">
      <c r="N15" s="138"/>
    </row>
    <row r="16" spans="1:27" ht="15.75" customHeight="1" x14ac:dyDescent="0.3">
      <c r="F16" s="264"/>
      <c r="G16" s="571" t="s">
        <v>559</v>
      </c>
      <c r="H16" s="571"/>
      <c r="I16" s="571"/>
      <c r="J16" s="571"/>
      <c r="K16" s="571"/>
      <c r="L16" s="571"/>
      <c r="N16" s="138"/>
      <c r="S16" s="294"/>
      <c r="T16" s="571" t="s">
        <v>559</v>
      </c>
      <c r="U16" s="571"/>
      <c r="V16" s="571"/>
      <c r="W16" s="571"/>
      <c r="X16" s="571"/>
      <c r="Y16" s="571"/>
    </row>
    <row r="17" spans="1:26" x14ac:dyDescent="0.3">
      <c r="A17" s="1"/>
      <c r="C17" s="7"/>
      <c r="D17" s="7"/>
      <c r="E17" s="7"/>
      <c r="G17" s="571"/>
      <c r="H17" s="571"/>
      <c r="I17" s="571"/>
      <c r="J17" s="571"/>
      <c r="K17" s="571"/>
      <c r="L17" s="571"/>
      <c r="N17" s="138"/>
      <c r="P17" s="7"/>
      <c r="Q17" s="7"/>
      <c r="R17" s="7"/>
      <c r="T17" s="571"/>
      <c r="U17" s="571"/>
      <c r="V17" s="571"/>
      <c r="W17" s="571"/>
      <c r="X17" s="571"/>
      <c r="Y17" s="571"/>
    </row>
    <row r="18" spans="1:26" ht="38.25" customHeight="1" x14ac:dyDescent="0.3">
      <c r="A18" s="1"/>
      <c r="B18" s="69"/>
      <c r="C18" s="571" t="s">
        <v>312</v>
      </c>
      <c r="D18" s="571"/>
      <c r="E18" s="571"/>
      <c r="F18" s="571"/>
      <c r="G18" s="571"/>
      <c r="H18" s="571"/>
      <c r="I18" s="571"/>
      <c r="J18" s="571"/>
      <c r="K18" s="571"/>
      <c r="L18" s="571"/>
      <c r="N18" s="138"/>
      <c r="O18" s="69"/>
      <c r="P18" s="571" t="s">
        <v>312</v>
      </c>
      <c r="Q18" s="571"/>
      <c r="R18" s="571"/>
      <c r="S18" s="571"/>
      <c r="T18" s="571"/>
      <c r="U18" s="571"/>
      <c r="V18" s="571"/>
      <c r="W18" s="571"/>
      <c r="X18" s="571"/>
      <c r="Y18" s="571"/>
    </row>
    <row r="19" spans="1:26" x14ac:dyDescent="0.3">
      <c r="A19" s="1"/>
      <c r="B19" s="69" t="s">
        <v>4</v>
      </c>
      <c r="N19" s="138"/>
      <c r="O19" s="69" t="s">
        <v>4</v>
      </c>
    </row>
    <row r="20" spans="1:26" x14ac:dyDescent="0.3">
      <c r="A20" s="1"/>
      <c r="C20" s="543" t="str">
        <f>IF(SUM(B14:B14)&gt;1,"ERROR: SELECT ONLY ONE SET-ASIDE","")</f>
        <v/>
      </c>
      <c r="D20" s="543"/>
      <c r="E20" s="543"/>
      <c r="F20" s="543"/>
      <c r="G20" s="543"/>
      <c r="H20" s="543"/>
      <c r="I20" s="543"/>
      <c r="J20" s="543"/>
      <c r="K20" s="543"/>
      <c r="L20" s="543"/>
      <c r="N20" s="138"/>
      <c r="P20" s="543" t="str">
        <f>IF(SUM(O14:O14)&gt;1,"ERROR: SELECT ONLY ONE SET-ASIDE","")</f>
        <v/>
      </c>
      <c r="Q20" s="543"/>
      <c r="R20" s="543"/>
      <c r="S20" s="543"/>
      <c r="T20" s="543"/>
      <c r="U20" s="543"/>
      <c r="V20" s="543"/>
      <c r="W20" s="543"/>
      <c r="X20" s="543"/>
      <c r="Y20" s="543"/>
      <c r="Z20" s="70">
        <f>IF(P20="",1,0)</f>
        <v>1</v>
      </c>
    </row>
    <row r="21" spans="1:26" x14ac:dyDescent="0.3">
      <c r="A21" s="1"/>
      <c r="C21" s="1"/>
      <c r="D21" s="1"/>
      <c r="E21" s="1"/>
      <c r="F21" s="1"/>
      <c r="N21" s="138"/>
      <c r="P21" s="1"/>
      <c r="Q21" s="1"/>
      <c r="R21" s="1"/>
      <c r="S21" s="1"/>
    </row>
    <row r="22" spans="1:26" x14ac:dyDescent="0.3">
      <c r="A22" s="1"/>
      <c r="B22" s="72" t="s">
        <v>232</v>
      </c>
      <c r="E22" s="10"/>
      <c r="F22" s="10"/>
      <c r="G22" s="10"/>
      <c r="H22" s="10"/>
      <c r="I22" s="10"/>
      <c r="J22" s="10"/>
      <c r="K22" s="10"/>
      <c r="L22" s="10"/>
      <c r="N22" s="138"/>
      <c r="O22" s="223" t="s">
        <v>232</v>
      </c>
      <c r="R22" s="10"/>
      <c r="S22" s="10"/>
      <c r="T22" s="10"/>
      <c r="U22" s="10"/>
      <c r="V22" s="10"/>
      <c r="W22" s="10"/>
      <c r="X22" s="10"/>
      <c r="Y22" s="10"/>
    </row>
    <row r="23" spans="1:26" ht="15.75" customHeight="1" x14ac:dyDescent="0.3">
      <c r="A23" s="1"/>
      <c r="B23" s="67"/>
      <c r="C23" s="642"/>
      <c r="D23" s="643"/>
      <c r="E23" s="639" t="s">
        <v>349</v>
      </c>
      <c r="F23" s="640"/>
      <c r="G23" s="640"/>
      <c r="H23" s="640"/>
      <c r="I23" s="640"/>
      <c r="J23" s="640"/>
      <c r="K23" s="640"/>
      <c r="L23" s="641"/>
      <c r="N23" s="138"/>
      <c r="O23" s="67"/>
      <c r="P23" s="642"/>
      <c r="Q23" s="643"/>
      <c r="R23" s="639" t="s">
        <v>349</v>
      </c>
      <c r="S23" s="640"/>
      <c r="T23" s="640"/>
      <c r="U23" s="640"/>
      <c r="V23" s="640"/>
      <c r="W23" s="640"/>
      <c r="X23" s="640"/>
      <c r="Y23" s="641"/>
      <c r="Z23" s="70">
        <f>IF(Q23="X",1,0)</f>
        <v>0</v>
      </c>
    </row>
    <row r="24" spans="1:26" ht="99.75" customHeight="1" x14ac:dyDescent="0.3">
      <c r="A24" s="1"/>
      <c r="B24" s="247">
        <v>1</v>
      </c>
      <c r="C24" s="362" t="str">
        <f>IF(D24="X",B24,"")</f>
        <v/>
      </c>
      <c r="D24" s="286"/>
      <c r="E24" s="634" t="s">
        <v>374</v>
      </c>
      <c r="F24" s="635"/>
      <c r="G24" s="635"/>
      <c r="H24" s="635"/>
      <c r="I24" s="635"/>
      <c r="J24" s="635"/>
      <c r="K24" s="635"/>
      <c r="L24" s="636"/>
      <c r="N24" s="138"/>
      <c r="O24" s="247">
        <v>1</v>
      </c>
      <c r="P24" s="362" t="str">
        <f>IF(Q24="X",O24,"")</f>
        <v/>
      </c>
      <c r="Q24" s="263"/>
      <c r="R24" s="634" t="s">
        <v>374</v>
      </c>
      <c r="S24" s="635"/>
      <c r="T24" s="635"/>
      <c r="U24" s="635"/>
      <c r="V24" s="635"/>
      <c r="W24" s="635"/>
      <c r="X24" s="635"/>
      <c r="Y24" s="636"/>
    </row>
    <row r="25" spans="1:26" ht="105.75" customHeight="1" x14ac:dyDescent="0.3">
      <c r="A25" s="1"/>
      <c r="B25" s="247">
        <v>2</v>
      </c>
      <c r="C25" s="362" t="str">
        <f>IF(D25="X",B25,"")</f>
        <v/>
      </c>
      <c r="D25" s="286"/>
      <c r="E25" s="574" t="s">
        <v>384</v>
      </c>
      <c r="F25" s="574"/>
      <c r="G25" s="574"/>
      <c r="H25" s="574"/>
      <c r="I25" s="574"/>
      <c r="J25" s="574"/>
      <c r="K25" s="574"/>
      <c r="L25" s="574"/>
      <c r="N25" s="138"/>
      <c r="O25" s="247">
        <v>2</v>
      </c>
      <c r="P25" s="362" t="str">
        <f>IF(Q25="X",O25,"")</f>
        <v/>
      </c>
      <c r="Q25" s="263"/>
      <c r="R25" s="574" t="s">
        <v>384</v>
      </c>
      <c r="S25" s="574"/>
      <c r="T25" s="574"/>
      <c r="U25" s="574"/>
      <c r="V25" s="574"/>
      <c r="W25" s="574"/>
      <c r="X25" s="574"/>
      <c r="Y25" s="574"/>
      <c r="Z25" s="70">
        <f>IF(Q25="X",1,0)</f>
        <v>0</v>
      </c>
    </row>
    <row r="26" spans="1:26" ht="55.2" customHeight="1" x14ac:dyDescent="0.3">
      <c r="A26" s="1"/>
      <c r="B26" s="247">
        <v>1</v>
      </c>
      <c r="C26" s="362" t="str">
        <f>IF(D26="X",B26,"")</f>
        <v/>
      </c>
      <c r="D26" s="286"/>
      <c r="E26" s="633" t="s">
        <v>448</v>
      </c>
      <c r="F26" s="633"/>
      <c r="G26" s="633"/>
      <c r="H26" s="633"/>
      <c r="I26" s="633"/>
      <c r="J26" s="633"/>
      <c r="K26" s="633"/>
      <c r="L26" s="633"/>
      <c r="N26" s="138"/>
      <c r="O26" s="247">
        <v>1</v>
      </c>
      <c r="P26" s="362" t="str">
        <f>IF(Q26="X",O26,"")</f>
        <v/>
      </c>
      <c r="Q26" s="263"/>
      <c r="R26" s="632" t="s">
        <v>449</v>
      </c>
      <c r="S26" s="633"/>
      <c r="T26" s="633"/>
      <c r="U26" s="633"/>
      <c r="V26" s="633"/>
      <c r="W26" s="633"/>
      <c r="X26" s="633"/>
      <c r="Y26" s="633"/>
      <c r="Z26" s="70">
        <f>IF(Q26="X",1,0)</f>
        <v>0</v>
      </c>
    </row>
    <row r="27" spans="1:26" ht="15" customHeight="1" x14ac:dyDescent="0.3">
      <c r="A27" s="1"/>
      <c r="E27" s="11"/>
      <c r="N27" s="138"/>
      <c r="R27" s="11"/>
    </row>
    <row r="28" spans="1:26" s="11" customFormat="1" ht="15" customHeight="1" x14ac:dyDescent="0.3">
      <c r="B28" s="71"/>
      <c r="M28" s="71"/>
      <c r="N28" s="139"/>
      <c r="O28" s="71"/>
      <c r="Z28" s="71"/>
    </row>
    <row r="29" spans="1:26" s="11" customFormat="1" ht="15" customHeight="1" x14ac:dyDescent="0.3">
      <c r="B29" s="71"/>
      <c r="M29" s="71"/>
      <c r="N29" s="136"/>
      <c r="O29" s="71"/>
      <c r="Z29" s="71"/>
    </row>
    <row r="30" spans="1:26" s="11" customFormat="1" ht="15" customHeight="1" x14ac:dyDescent="0.3">
      <c r="B30" s="71"/>
      <c r="M30" s="71"/>
      <c r="N30" s="136"/>
      <c r="O30" s="71"/>
      <c r="Z30" s="71"/>
    </row>
    <row r="31" spans="1:26" s="11" customFormat="1" ht="15" customHeight="1" x14ac:dyDescent="0.3">
      <c r="B31" s="71"/>
      <c r="M31" s="71"/>
      <c r="N31" s="136"/>
      <c r="O31" s="71"/>
      <c r="Z31" s="71"/>
    </row>
    <row r="33" spans="1:25" ht="15" customHeight="1" x14ac:dyDescent="0.3">
      <c r="A33" s="1"/>
      <c r="C33" s="13"/>
      <c r="D33" s="13"/>
      <c r="E33" s="14"/>
      <c r="P33" s="13"/>
      <c r="Q33" s="13"/>
      <c r="R33" s="14"/>
    </row>
    <row r="39" spans="1:25" x14ac:dyDescent="0.3">
      <c r="Y39" s="150">
        <f>'18C4'!G10</f>
        <v>0</v>
      </c>
    </row>
  </sheetData>
  <sheetProtection algorithmName="SHA-512" hashValue="KsMcxoBB8rlEpA2HQ5BYMX/uWspcvzrbsRU1cY5YQr1MItyMKyV3oiD+PMLaEwXhRZadw1NAR7gJxU6/jhpcrQ==" saltValue="CDYZ+8As8w711cqrYmaBjg==" spinCount="100000" sheet="1" selectLockedCells="1"/>
  <mergeCells count="26">
    <mergeCell ref="C23:D23"/>
    <mergeCell ref="E25:L25"/>
    <mergeCell ref="P23:Q23"/>
    <mergeCell ref="E23:L23"/>
    <mergeCell ref="C18:L18"/>
    <mergeCell ref="C20:L20"/>
    <mergeCell ref="E24:L24"/>
    <mergeCell ref="C2:L2"/>
    <mergeCell ref="C3:L3"/>
    <mergeCell ref="P2:Y2"/>
    <mergeCell ref="P3:Y3"/>
    <mergeCell ref="T6:X6"/>
    <mergeCell ref="G6:K6"/>
    <mergeCell ref="G8:H8"/>
    <mergeCell ref="G16:L17"/>
    <mergeCell ref="T16:Y17"/>
    <mergeCell ref="R25:Y25"/>
    <mergeCell ref="R26:Y26"/>
    <mergeCell ref="E26:L26"/>
    <mergeCell ref="T8:U8"/>
    <mergeCell ref="R24:Y24"/>
    <mergeCell ref="E14:F14"/>
    <mergeCell ref="R14:S14"/>
    <mergeCell ref="R23:Y23"/>
    <mergeCell ref="P18:Y18"/>
    <mergeCell ref="P20:Y20"/>
  </mergeCells>
  <dataValidations count="2">
    <dataValidation type="list" allowBlank="1" showInputMessage="1" showErrorMessage="1" sqref="D24:D26 Q24:Q26">
      <formula1>$B$18:$B$19</formula1>
    </dataValidation>
    <dataValidation type="list" operator="greaterThanOrEqual" showInputMessage="1" showErrorMessage="1" sqref="F16 S16">
      <formula1>$B$18:$B$19</formula1>
    </dataValidation>
  </dataValidations>
  <pageMargins left="0.7" right="0.7" top="0.75" bottom="0.75" header="0.3" footer="0.3"/>
  <pageSetup scale="71" orientation="portrait" r:id="rId1"/>
  <headerFooter>
    <oddFooter>&amp;CTab: &amp;A&amp;RPrint Date: &amp;D</oddFooter>
  </headerFooter>
  <colBreaks count="1" manualBreakCount="1">
    <brk id="14" max="30"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AV883"/>
  <sheetViews>
    <sheetView showGridLines="0" view="pageBreakPreview" zoomScale="90" zoomScaleNormal="100" zoomScaleSheetLayoutView="90" workbookViewId="0">
      <selection activeCell="N54" sqref="N54"/>
    </sheetView>
  </sheetViews>
  <sheetFormatPr defaultColWidth="9.109375" defaultRowHeight="13.8" x14ac:dyDescent="0.25"/>
  <cols>
    <col min="1" max="1" width="4.6640625" style="33" customWidth="1"/>
    <col min="2" max="3" width="9.109375" style="107" hidden="1" customWidth="1"/>
    <col min="4" max="4" width="11.5546875" style="33" customWidth="1"/>
    <col min="5" max="5" width="16" style="33" customWidth="1"/>
    <col min="6" max="6" width="33.44140625" style="33" customWidth="1"/>
    <col min="7" max="13" width="12.33203125" style="33" customWidth="1"/>
    <col min="14" max="14" width="12" style="33" customWidth="1"/>
    <col min="15" max="15" width="20.109375" style="107" hidden="1" customWidth="1"/>
    <col min="16" max="16" width="10.33203125" style="107" hidden="1" customWidth="1"/>
    <col min="17" max="23" width="9.109375" style="107" hidden="1" customWidth="1"/>
    <col min="24" max="24" width="1.6640625" style="211" customWidth="1"/>
    <col min="25" max="26" width="9.109375" style="107" hidden="1" customWidth="1"/>
    <col min="27" max="27" width="11.5546875" style="33" customWidth="1"/>
    <col min="28" max="28" width="17.44140625" style="33" customWidth="1"/>
    <col min="29" max="29" width="33.44140625" style="33" customWidth="1"/>
    <col min="30" max="36" width="12.33203125" style="33" customWidth="1"/>
    <col min="37" max="37" width="12" style="33" customWidth="1"/>
    <col min="38" max="38" width="9.109375" style="107" hidden="1" customWidth="1"/>
    <col min="39" max="39" width="10.33203125" style="107" hidden="1" customWidth="1"/>
    <col min="40" max="47" width="9.109375" style="107" hidden="1" customWidth="1"/>
    <col min="48" max="48" width="9.109375" style="33" hidden="1" customWidth="1"/>
    <col min="49" max="16384" width="9.109375" style="33"/>
  </cols>
  <sheetData>
    <row r="1" spans="2:47" s="27" customFormat="1" x14ac:dyDescent="0.25">
      <c r="B1" s="101"/>
      <c r="C1" s="101"/>
      <c r="D1" s="484"/>
      <c r="E1" s="485"/>
      <c r="F1" s="644"/>
      <c r="G1" s="644"/>
      <c r="H1" s="644"/>
      <c r="I1" s="644"/>
      <c r="J1" s="644"/>
      <c r="K1" s="644"/>
      <c r="L1" s="645"/>
      <c r="M1" s="483"/>
      <c r="O1" s="101"/>
      <c r="P1" s="101"/>
      <c r="Q1" s="101"/>
      <c r="R1" s="101"/>
      <c r="S1" s="101"/>
      <c r="T1" s="101"/>
      <c r="U1" s="101"/>
      <c r="V1" s="101"/>
      <c r="W1" s="101"/>
      <c r="X1" s="142"/>
      <c r="Y1" s="101"/>
      <c r="Z1" s="101"/>
      <c r="AA1" s="26"/>
      <c r="AB1" s="26"/>
      <c r="AC1" s="26"/>
      <c r="AD1" s="26"/>
      <c r="AE1" s="26"/>
      <c r="AF1" s="26"/>
      <c r="AG1" s="26"/>
      <c r="AH1" s="26"/>
      <c r="AI1" s="26"/>
      <c r="AJ1" s="26"/>
      <c r="AL1" s="101"/>
      <c r="AM1" s="101"/>
      <c r="AN1" s="101"/>
      <c r="AO1" s="101"/>
      <c r="AP1" s="101"/>
      <c r="AQ1" s="101"/>
      <c r="AR1" s="101"/>
      <c r="AS1" s="101"/>
      <c r="AT1" s="101"/>
      <c r="AU1" s="101"/>
    </row>
    <row r="2" spans="2:47" s="27" customFormat="1" x14ac:dyDescent="0.25">
      <c r="B2" s="101"/>
      <c r="C2" s="101"/>
      <c r="D2" s="664" t="s">
        <v>399</v>
      </c>
      <c r="E2" s="664"/>
      <c r="F2" s="664"/>
      <c r="G2" s="664"/>
      <c r="H2" s="664"/>
      <c r="I2" s="664"/>
      <c r="J2" s="664"/>
      <c r="K2" s="664"/>
      <c r="L2" s="664"/>
      <c r="M2" s="664"/>
      <c r="N2" s="664"/>
      <c r="O2" s="105" t="s">
        <v>177</v>
      </c>
      <c r="P2" s="106" t="s">
        <v>178</v>
      </c>
      <c r="Q2" s="101"/>
      <c r="R2" s="101" t="s">
        <v>490</v>
      </c>
      <c r="S2" s="101"/>
      <c r="T2" s="101" t="s">
        <v>491</v>
      </c>
      <c r="U2" s="101"/>
      <c r="V2" s="101"/>
      <c r="W2" s="101"/>
      <c r="X2" s="142"/>
      <c r="Y2" s="101"/>
      <c r="Z2" s="101"/>
      <c r="AA2" s="664" t="s">
        <v>399</v>
      </c>
      <c r="AB2" s="664"/>
      <c r="AC2" s="664"/>
      <c r="AD2" s="664"/>
      <c r="AE2" s="664"/>
      <c r="AF2" s="664"/>
      <c r="AG2" s="664"/>
      <c r="AH2" s="664"/>
      <c r="AI2" s="664"/>
      <c r="AJ2" s="664"/>
      <c r="AK2" s="664"/>
      <c r="AL2" s="105" t="s">
        <v>177</v>
      </c>
      <c r="AM2" s="106" t="s">
        <v>178</v>
      </c>
      <c r="AN2" s="101"/>
      <c r="AO2" s="101"/>
      <c r="AP2" s="101"/>
      <c r="AQ2" s="101"/>
      <c r="AR2" s="101"/>
      <c r="AS2" s="101"/>
      <c r="AT2" s="101"/>
      <c r="AU2" s="101"/>
    </row>
    <row r="3" spans="2:47" s="27" customFormat="1" ht="14.4" thickBot="1" x14ac:dyDescent="0.3">
      <c r="B3" s="101" t="s">
        <v>451</v>
      </c>
      <c r="C3" s="101"/>
      <c r="D3" s="668" t="s">
        <v>233</v>
      </c>
      <c r="E3" s="668"/>
      <c r="F3" s="668"/>
      <c r="G3" s="668"/>
      <c r="H3" s="668"/>
      <c r="I3" s="668"/>
      <c r="J3" s="668"/>
      <c r="K3" s="668"/>
      <c r="L3" s="668"/>
      <c r="M3" s="668"/>
      <c r="N3" s="47"/>
      <c r="O3" s="110" t="s">
        <v>183</v>
      </c>
      <c r="P3" s="109"/>
      <c r="Q3" s="101"/>
      <c r="R3" s="101"/>
      <c r="S3" s="101"/>
      <c r="T3" s="101"/>
      <c r="U3" s="101"/>
      <c r="V3" s="101"/>
      <c r="W3" s="101"/>
      <c r="X3" s="142"/>
      <c r="Y3" s="101"/>
      <c r="Z3" s="101"/>
      <c r="AA3" s="668" t="s">
        <v>234</v>
      </c>
      <c r="AB3" s="668"/>
      <c r="AC3" s="668"/>
      <c r="AD3" s="668"/>
      <c r="AE3" s="668"/>
      <c r="AF3" s="668"/>
      <c r="AG3" s="668"/>
      <c r="AH3" s="668"/>
      <c r="AI3" s="668"/>
      <c r="AJ3" s="668"/>
      <c r="AK3" s="47"/>
      <c r="AL3" s="110" t="s">
        <v>183</v>
      </c>
      <c r="AM3" s="109"/>
      <c r="AN3" s="101"/>
      <c r="AO3" s="101"/>
      <c r="AP3" s="101"/>
      <c r="AQ3" s="101"/>
      <c r="AR3" s="101"/>
      <c r="AS3" s="101"/>
      <c r="AT3" s="101"/>
      <c r="AU3" s="101"/>
    </row>
    <row r="4" spans="2:47" s="27" customFormat="1" x14ac:dyDescent="0.25">
      <c r="B4" s="101" t="s">
        <v>452</v>
      </c>
      <c r="C4" s="101"/>
      <c r="D4" s="28"/>
      <c r="E4" s="28"/>
      <c r="F4" s="28"/>
      <c r="G4" s="28"/>
      <c r="H4" s="28"/>
      <c r="I4" s="28"/>
      <c r="J4" s="28"/>
      <c r="K4" s="28"/>
      <c r="L4" s="28"/>
      <c r="M4" s="28"/>
      <c r="O4" s="112" t="s">
        <v>184</v>
      </c>
      <c r="P4" s="113">
        <v>0.25</v>
      </c>
      <c r="Q4" s="112" t="s">
        <v>184</v>
      </c>
      <c r="R4" s="101"/>
      <c r="S4" s="101"/>
      <c r="T4" s="101">
        <v>0.5</v>
      </c>
      <c r="U4" s="101"/>
      <c r="V4" s="101"/>
      <c r="W4" s="101"/>
      <c r="X4" s="142"/>
      <c r="Y4" s="101"/>
      <c r="Z4" s="101"/>
      <c r="AA4" s="28"/>
      <c r="AB4" s="28"/>
      <c r="AC4" s="28"/>
      <c r="AD4" s="28"/>
      <c r="AE4" s="28"/>
      <c r="AF4" s="28"/>
      <c r="AG4" s="28"/>
      <c r="AH4" s="28"/>
      <c r="AI4" s="28"/>
      <c r="AJ4" s="28"/>
      <c r="AK4" s="28"/>
      <c r="AL4" s="112" t="s">
        <v>184</v>
      </c>
      <c r="AM4" s="113">
        <v>0.25</v>
      </c>
      <c r="AN4" s="101"/>
      <c r="AO4" s="101"/>
      <c r="AP4" s="101"/>
      <c r="AQ4" s="101"/>
      <c r="AR4" s="101"/>
      <c r="AS4" s="101"/>
      <c r="AT4" s="101"/>
      <c r="AU4" s="101"/>
    </row>
    <row r="5" spans="2:47" s="27" customFormat="1" ht="15.6" x14ac:dyDescent="0.3">
      <c r="B5" s="101"/>
      <c r="C5" s="101"/>
      <c r="D5" s="28"/>
      <c r="E5" s="28"/>
      <c r="F5" s="26"/>
      <c r="G5" s="4" t="s">
        <v>0</v>
      </c>
      <c r="H5" s="57" t="str">
        <f>IF(Summary!E5="","",Summary!E5)</f>
        <v/>
      </c>
      <c r="I5" s="172"/>
      <c r="J5" s="172"/>
      <c r="K5" s="172"/>
      <c r="L5" s="172"/>
      <c r="M5" s="28"/>
      <c r="O5" s="112" t="s">
        <v>473</v>
      </c>
      <c r="P5" s="113">
        <v>0.5</v>
      </c>
      <c r="Q5" s="112" t="s">
        <v>473</v>
      </c>
      <c r="R5" s="101"/>
      <c r="S5" s="101"/>
      <c r="T5" s="101">
        <v>1</v>
      </c>
      <c r="U5" s="101"/>
      <c r="V5" s="101"/>
      <c r="W5" s="101"/>
      <c r="X5" s="142"/>
      <c r="Y5" s="101"/>
      <c r="Z5" s="101"/>
      <c r="AA5" s="28"/>
      <c r="AB5" s="28"/>
      <c r="AC5" s="26"/>
      <c r="AD5" s="4" t="s">
        <v>0</v>
      </c>
      <c r="AE5" s="57" t="str">
        <f>IF(Summary!S5="","",Summary!S5)</f>
        <v/>
      </c>
      <c r="AF5" s="260"/>
      <c r="AG5" s="260"/>
      <c r="AH5" s="260"/>
      <c r="AI5" s="260"/>
      <c r="AJ5" s="28"/>
      <c r="AL5" s="112" t="s">
        <v>186</v>
      </c>
      <c r="AM5" s="113">
        <v>0.5</v>
      </c>
      <c r="AN5" s="101"/>
      <c r="AO5" s="101"/>
      <c r="AP5" s="101"/>
      <c r="AQ5" s="101"/>
      <c r="AR5" s="101"/>
      <c r="AS5" s="101"/>
      <c r="AT5" s="101"/>
      <c r="AU5" s="101"/>
    </row>
    <row r="6" spans="2:47" s="27" customFormat="1" ht="15.6" x14ac:dyDescent="0.3">
      <c r="B6" s="101"/>
      <c r="C6" s="101"/>
      <c r="D6" s="26"/>
      <c r="E6" s="26"/>
      <c r="F6" s="26"/>
      <c r="G6" s="4" t="s">
        <v>1</v>
      </c>
      <c r="H6" s="549" t="str">
        <f>IF(Summary!E6="","",Summary!E6)</f>
        <v/>
      </c>
      <c r="I6" s="550"/>
      <c r="J6" s="550"/>
      <c r="K6" s="550"/>
      <c r="L6" s="551"/>
      <c r="M6" s="26"/>
      <c r="O6" s="112" t="s">
        <v>188</v>
      </c>
      <c r="P6" s="113">
        <v>0.75</v>
      </c>
      <c r="Q6" s="112" t="s">
        <v>188</v>
      </c>
      <c r="R6" s="101"/>
      <c r="S6" s="101"/>
      <c r="T6" s="101">
        <v>1</v>
      </c>
      <c r="U6" s="101"/>
      <c r="V6" s="101"/>
      <c r="W6" s="101"/>
      <c r="X6" s="142"/>
      <c r="Y6" s="101"/>
      <c r="Z6" s="101"/>
      <c r="AA6" s="26"/>
      <c r="AB6" s="26"/>
      <c r="AC6" s="26"/>
      <c r="AD6" s="4" t="s">
        <v>1</v>
      </c>
      <c r="AE6" s="549" t="str">
        <f>IF(Summary!$S6="","",Summary!$S6)</f>
        <v/>
      </c>
      <c r="AF6" s="550" t="str">
        <f>IF(Summary!$S6="","",Summary!$S6)</f>
        <v/>
      </c>
      <c r="AG6" s="550" t="str">
        <f>IF(Summary!$S6="","",Summary!$S6)</f>
        <v/>
      </c>
      <c r="AH6" s="550" t="str">
        <f>IF(Summary!$S6="","",Summary!$S6)</f>
        <v/>
      </c>
      <c r="AI6" s="551" t="str">
        <f>IF(Summary!$S6="","",Summary!$S6)</f>
        <v/>
      </c>
      <c r="AJ6" s="26"/>
      <c r="AL6" s="112" t="s">
        <v>187</v>
      </c>
      <c r="AM6" s="113">
        <v>0.5</v>
      </c>
      <c r="AN6" s="101"/>
      <c r="AO6" s="101"/>
      <c r="AP6" s="101"/>
      <c r="AQ6" s="101"/>
      <c r="AR6" s="101"/>
      <c r="AS6" s="101"/>
      <c r="AT6" s="101"/>
      <c r="AU6" s="101"/>
    </row>
    <row r="7" spans="2:47" s="27" customFormat="1" ht="15.6" x14ac:dyDescent="0.3">
      <c r="B7" s="101"/>
      <c r="C7" s="101"/>
      <c r="D7" s="26"/>
      <c r="E7" s="26"/>
      <c r="F7" s="26"/>
      <c r="G7" s="4"/>
      <c r="H7" s="171"/>
      <c r="I7" s="171"/>
      <c r="J7" s="172"/>
      <c r="K7" s="172"/>
      <c r="L7" s="172"/>
      <c r="M7" s="26"/>
      <c r="O7" s="112" t="s">
        <v>189</v>
      </c>
      <c r="P7" s="113">
        <v>1</v>
      </c>
      <c r="Q7" s="112" t="s">
        <v>189</v>
      </c>
      <c r="R7" s="101"/>
      <c r="S7" s="101"/>
      <c r="T7" s="101">
        <v>10</v>
      </c>
      <c r="U7" s="101"/>
      <c r="V7" s="101"/>
      <c r="W7" s="101"/>
      <c r="X7" s="142"/>
      <c r="Y7" s="101"/>
      <c r="Z7" s="101"/>
      <c r="AA7" s="26"/>
      <c r="AB7" s="26"/>
      <c r="AC7" s="26"/>
      <c r="AD7" s="4"/>
      <c r="AE7" s="259"/>
      <c r="AF7" s="259"/>
      <c r="AG7" s="260"/>
      <c r="AH7" s="260"/>
      <c r="AI7" s="260"/>
      <c r="AJ7" s="26"/>
      <c r="AL7" s="112" t="s">
        <v>188</v>
      </c>
      <c r="AM7" s="113">
        <v>0.75</v>
      </c>
      <c r="AN7" s="101"/>
      <c r="AO7" s="101"/>
      <c r="AP7" s="101"/>
      <c r="AQ7" s="101"/>
      <c r="AR7" s="101"/>
      <c r="AS7" s="101"/>
      <c r="AT7" s="101"/>
      <c r="AU7" s="101"/>
    </row>
    <row r="8" spans="2:47" s="27" customFormat="1" ht="15.6" x14ac:dyDescent="0.3">
      <c r="B8" s="101"/>
      <c r="C8" s="101"/>
      <c r="D8" s="26"/>
      <c r="E8" s="26"/>
      <c r="F8" s="26"/>
      <c r="G8" s="4" t="s">
        <v>228</v>
      </c>
      <c r="H8" s="552" t="str">
        <f>IF(Summary!E8="","",Summary!E8)</f>
        <v/>
      </c>
      <c r="I8" s="552"/>
      <c r="J8" s="172"/>
      <c r="K8" s="172"/>
      <c r="L8" s="172"/>
      <c r="M8" s="26"/>
      <c r="O8" s="112"/>
      <c r="P8" s="113"/>
      <c r="Q8" s="101"/>
      <c r="R8" s="101"/>
      <c r="S8" s="101"/>
      <c r="T8" s="101"/>
      <c r="U8" s="101"/>
      <c r="V8" s="101"/>
      <c r="W8" s="101"/>
      <c r="X8" s="142"/>
      <c r="Y8" s="101"/>
      <c r="Z8" s="101"/>
      <c r="AA8" s="26"/>
      <c r="AB8" s="26"/>
      <c r="AC8" s="26"/>
      <c r="AD8" s="4" t="s">
        <v>228</v>
      </c>
      <c r="AE8" s="552" t="str">
        <f>IF(Summary!$S8="","",Summary!$S8)</f>
        <v/>
      </c>
      <c r="AF8" s="552"/>
      <c r="AG8" s="260"/>
      <c r="AH8" s="260"/>
      <c r="AI8" s="260"/>
      <c r="AJ8" s="26"/>
      <c r="AL8" s="112" t="s">
        <v>189</v>
      </c>
      <c r="AM8" s="113">
        <v>1</v>
      </c>
      <c r="AN8" s="101"/>
      <c r="AO8" s="101"/>
      <c r="AP8" s="101"/>
      <c r="AQ8" s="101"/>
      <c r="AR8" s="101"/>
      <c r="AS8" s="101"/>
      <c r="AT8" s="101"/>
      <c r="AU8" s="101"/>
    </row>
    <row r="9" spans="2:47" s="27" customFormat="1" x14ac:dyDescent="0.25">
      <c r="B9" s="101"/>
      <c r="C9" s="101"/>
      <c r="D9" s="26"/>
      <c r="E9" s="26"/>
      <c r="F9" s="26"/>
      <c r="G9" s="29"/>
      <c r="H9" s="114"/>
      <c r="I9" s="114"/>
      <c r="J9" s="30"/>
      <c r="K9" s="30"/>
      <c r="L9" s="30"/>
      <c r="M9" s="26"/>
      <c r="O9" s="101" t="s">
        <v>360</v>
      </c>
      <c r="P9" s="101"/>
      <c r="Q9" s="101"/>
      <c r="R9" s="101"/>
      <c r="S9" s="101"/>
      <c r="T9" s="101"/>
      <c r="U9" s="101"/>
      <c r="V9" s="101"/>
      <c r="W9" s="101"/>
      <c r="X9" s="142"/>
      <c r="Y9" s="101"/>
      <c r="Z9" s="101"/>
      <c r="AA9" s="26"/>
      <c r="AB9" s="26"/>
      <c r="AC9" s="26"/>
      <c r="AD9" s="29"/>
      <c r="AE9" s="114"/>
      <c r="AF9" s="114"/>
      <c r="AG9" s="30"/>
      <c r="AH9" s="30"/>
      <c r="AI9" s="30"/>
      <c r="AJ9" s="26"/>
      <c r="AL9" s="101"/>
      <c r="AM9" s="101"/>
      <c r="AN9" s="101"/>
      <c r="AO9" s="101"/>
      <c r="AP9" s="101"/>
      <c r="AQ9" s="101"/>
      <c r="AR9" s="101"/>
      <c r="AS9" s="101"/>
      <c r="AT9" s="101"/>
      <c r="AU9" s="101"/>
    </row>
    <row r="10" spans="2:47" s="27" customFormat="1" x14ac:dyDescent="0.25">
      <c r="B10" s="101"/>
      <c r="C10" s="101"/>
      <c r="D10" s="26"/>
      <c r="E10" s="26"/>
      <c r="F10" s="26"/>
      <c r="G10" s="29" t="s">
        <v>225</v>
      </c>
      <c r="H10" s="119">
        <f>B26</f>
        <v>0</v>
      </c>
      <c r="I10" s="114"/>
      <c r="J10" s="30"/>
      <c r="K10" s="30"/>
      <c r="L10" s="30"/>
      <c r="M10" s="26"/>
      <c r="O10" s="101" t="s">
        <v>361</v>
      </c>
      <c r="P10" s="101"/>
      <c r="Q10" s="101"/>
      <c r="R10" s="101"/>
      <c r="S10" s="101"/>
      <c r="T10" s="101"/>
      <c r="U10" s="101"/>
      <c r="V10" s="101"/>
      <c r="W10" s="101"/>
      <c r="X10" s="142"/>
      <c r="Y10" s="101"/>
      <c r="Z10" s="101"/>
      <c r="AA10" s="26"/>
      <c r="AB10" s="26"/>
      <c r="AC10" s="26"/>
      <c r="AD10" s="29" t="s">
        <v>225</v>
      </c>
      <c r="AE10" s="119">
        <f>Y26</f>
        <v>0</v>
      </c>
      <c r="AF10" s="114"/>
      <c r="AG10" s="30"/>
      <c r="AH10" s="30"/>
      <c r="AI10" s="30"/>
      <c r="AJ10" s="26"/>
      <c r="AL10" s="101"/>
      <c r="AM10" s="101"/>
      <c r="AN10" s="101"/>
      <c r="AO10" s="101"/>
      <c r="AP10" s="101"/>
      <c r="AQ10" s="101"/>
      <c r="AR10" s="101"/>
      <c r="AS10" s="101"/>
      <c r="AT10" s="101"/>
      <c r="AU10" s="101"/>
    </row>
    <row r="11" spans="2:47" s="27" customFormat="1" ht="14.4" thickBot="1" x14ac:dyDescent="0.3">
      <c r="B11" s="101"/>
      <c r="C11" s="101"/>
      <c r="D11" s="31"/>
      <c r="E11" s="31"/>
      <c r="F11" s="31"/>
      <c r="G11" s="31"/>
      <c r="H11" s="31"/>
      <c r="I11" s="31"/>
      <c r="J11" s="31"/>
      <c r="K11" s="31"/>
      <c r="L11" s="31"/>
      <c r="M11" s="31"/>
      <c r="N11" s="31"/>
      <c r="O11" s="101"/>
      <c r="P11" s="101"/>
      <c r="Q11" s="101"/>
      <c r="R11" s="101"/>
      <c r="S11" s="101"/>
      <c r="T11" s="101"/>
      <c r="U11" s="101"/>
      <c r="V11" s="101"/>
      <c r="W11" s="101"/>
      <c r="X11" s="142"/>
      <c r="Y11" s="101"/>
      <c r="Z11" s="101"/>
      <c r="AA11" s="31"/>
      <c r="AB11" s="31"/>
      <c r="AC11" s="31"/>
      <c r="AD11" s="31"/>
      <c r="AE11" s="31"/>
      <c r="AF11" s="31"/>
      <c r="AG11" s="31"/>
      <c r="AH11" s="31"/>
      <c r="AI11" s="31"/>
      <c r="AJ11" s="31"/>
      <c r="AK11" s="31"/>
      <c r="AL11" s="101"/>
      <c r="AM11" s="101"/>
      <c r="AN11" s="101"/>
      <c r="AO11" s="101"/>
      <c r="AP11" s="101"/>
      <c r="AQ11" s="101"/>
      <c r="AR11" s="101"/>
      <c r="AS11" s="101"/>
      <c r="AT11" s="101"/>
      <c r="AU11" s="101"/>
    </row>
    <row r="12" spans="2:47" s="27" customFormat="1" x14ac:dyDescent="0.25">
      <c r="B12" s="101"/>
      <c r="C12" s="101"/>
      <c r="D12" s="26"/>
      <c r="E12" s="26"/>
      <c r="F12" s="26"/>
      <c r="G12" s="26"/>
      <c r="H12" s="26"/>
      <c r="I12" s="26"/>
      <c r="J12" s="26"/>
      <c r="K12" s="26"/>
      <c r="L12" s="26"/>
      <c r="M12" s="26"/>
      <c r="O12" s="102" t="s">
        <v>176</v>
      </c>
      <c r="P12" s="103"/>
      <c r="Q12" s="104">
        <v>1</v>
      </c>
      <c r="R12" s="101"/>
      <c r="S12" s="101"/>
      <c r="T12" s="101"/>
      <c r="U12" s="101"/>
      <c r="V12" s="101"/>
      <c r="W12" s="101"/>
      <c r="X12" s="142"/>
      <c r="Y12" s="101"/>
      <c r="Z12" s="101"/>
      <c r="AA12" s="26"/>
      <c r="AB12" s="26"/>
      <c r="AC12" s="26"/>
      <c r="AD12" s="26"/>
      <c r="AE12" s="26"/>
      <c r="AF12" s="26"/>
      <c r="AG12" s="26"/>
      <c r="AH12" s="26"/>
      <c r="AI12" s="26"/>
      <c r="AJ12" s="26"/>
      <c r="AL12" s="102" t="s">
        <v>176</v>
      </c>
      <c r="AM12" s="103"/>
      <c r="AN12" s="104">
        <v>1</v>
      </c>
      <c r="AO12" s="101"/>
      <c r="AP12" s="101"/>
      <c r="AQ12" s="101"/>
      <c r="AR12" s="101"/>
      <c r="AS12" s="101"/>
      <c r="AT12" s="101"/>
      <c r="AU12" s="101"/>
    </row>
    <row r="13" spans="2:47" s="27" customFormat="1" ht="16.5" hidden="1" customHeight="1" x14ac:dyDescent="0.25">
      <c r="B13" s="101"/>
      <c r="C13" s="101"/>
      <c r="D13" s="32"/>
      <c r="E13" s="32"/>
      <c r="F13" s="32"/>
      <c r="G13" s="32"/>
      <c r="H13" s="32"/>
      <c r="I13" s="32"/>
      <c r="J13" s="32"/>
      <c r="K13" s="32"/>
      <c r="L13" s="32"/>
      <c r="M13" s="32"/>
      <c r="O13" s="101"/>
      <c r="P13" s="101"/>
      <c r="Q13" s="101"/>
      <c r="R13" s="101"/>
      <c r="S13" s="101"/>
      <c r="T13" s="101"/>
      <c r="U13" s="101"/>
      <c r="V13" s="101"/>
      <c r="W13" s="101"/>
      <c r="X13" s="142"/>
      <c r="Y13" s="101"/>
      <c r="Z13" s="101"/>
      <c r="AA13" s="32"/>
      <c r="AB13" s="32"/>
      <c r="AC13" s="32"/>
      <c r="AD13" s="32"/>
      <c r="AE13" s="32"/>
      <c r="AF13" s="32"/>
      <c r="AG13" s="32"/>
      <c r="AH13" s="32"/>
      <c r="AI13" s="32"/>
      <c r="AJ13" s="32"/>
      <c r="AL13" s="101"/>
      <c r="AM13" s="101"/>
      <c r="AN13" s="101"/>
      <c r="AO13" s="101"/>
      <c r="AP13" s="101"/>
      <c r="AQ13" s="101"/>
      <c r="AR13" s="101"/>
      <c r="AS13" s="101"/>
      <c r="AT13" s="101"/>
      <c r="AU13" s="101"/>
    </row>
    <row r="14" spans="2:47" ht="40.5" customHeight="1" x14ac:dyDescent="0.25">
      <c r="D14" s="669" t="s">
        <v>315</v>
      </c>
      <c r="E14" s="669"/>
      <c r="F14" s="669"/>
      <c r="G14" s="669"/>
      <c r="H14" s="669"/>
      <c r="I14" s="669"/>
      <c r="J14" s="669"/>
      <c r="K14" s="669"/>
      <c r="L14" s="669"/>
      <c r="M14" s="669"/>
      <c r="N14" s="669"/>
      <c r="O14" s="107" t="s">
        <v>179</v>
      </c>
      <c r="P14" s="108" t="s">
        <v>450</v>
      </c>
      <c r="Q14" s="108" t="s">
        <v>350</v>
      </c>
      <c r="R14" s="108" t="s">
        <v>453</v>
      </c>
      <c r="S14" s="108" t="s">
        <v>180</v>
      </c>
      <c r="T14" s="108" t="s">
        <v>181</v>
      </c>
      <c r="U14" s="108" t="s">
        <v>321</v>
      </c>
      <c r="V14" s="108" t="s">
        <v>321</v>
      </c>
      <c r="W14" s="108" t="s">
        <v>321</v>
      </c>
      <c r="X14" s="143"/>
      <c r="AA14" s="669" t="s">
        <v>315</v>
      </c>
      <c r="AB14" s="669"/>
      <c r="AC14" s="669"/>
      <c r="AD14" s="669"/>
      <c r="AE14" s="669"/>
      <c r="AF14" s="669"/>
      <c r="AG14" s="669"/>
      <c r="AH14" s="669"/>
      <c r="AI14" s="669"/>
      <c r="AJ14" s="669"/>
      <c r="AK14" s="669"/>
      <c r="AL14" s="107" t="s">
        <v>179</v>
      </c>
      <c r="AM14" s="108" t="s">
        <v>450</v>
      </c>
      <c r="AN14" s="108" t="s">
        <v>350</v>
      </c>
      <c r="AO14" s="108" t="s">
        <v>453</v>
      </c>
      <c r="AP14" s="108" t="s">
        <v>181</v>
      </c>
      <c r="AQ14" s="108" t="s">
        <v>320</v>
      </c>
      <c r="AR14" s="108" t="s">
        <v>321</v>
      </c>
      <c r="AS14" s="108" t="s">
        <v>321</v>
      </c>
      <c r="AT14" s="108" t="s">
        <v>321</v>
      </c>
      <c r="AU14" s="108" t="s">
        <v>182</v>
      </c>
    </row>
    <row r="15" spans="2:47" ht="16.5" customHeight="1" x14ac:dyDescent="0.25">
      <c r="D15" s="669" t="s">
        <v>353</v>
      </c>
      <c r="E15" s="669"/>
      <c r="F15" s="669"/>
      <c r="G15" s="669"/>
      <c r="H15" s="669"/>
      <c r="I15" s="669"/>
      <c r="J15" s="669"/>
      <c r="K15" s="669"/>
      <c r="L15" s="669"/>
      <c r="M15" s="669"/>
      <c r="N15" s="669"/>
      <c r="O15" s="111">
        <f t="shared" ref="O15:W15" si="0">SUM(O38:O883)</f>
        <v>0</v>
      </c>
      <c r="P15" s="111">
        <f t="shared" si="0"/>
        <v>0</v>
      </c>
      <c r="Q15" s="111">
        <f t="shared" si="0"/>
        <v>0</v>
      </c>
      <c r="R15" s="111">
        <f t="shared" si="0"/>
        <v>0</v>
      </c>
      <c r="S15" s="111">
        <f t="shared" si="0"/>
        <v>0</v>
      </c>
      <c r="T15" s="111">
        <f t="shared" si="0"/>
        <v>0</v>
      </c>
      <c r="U15" s="111" t="e">
        <f t="shared" si="0"/>
        <v>#REF!</v>
      </c>
      <c r="V15" s="111" t="e">
        <f t="shared" si="0"/>
        <v>#REF!</v>
      </c>
      <c r="W15" s="111" t="e">
        <f t="shared" si="0"/>
        <v>#REF!</v>
      </c>
      <c r="X15" s="143"/>
      <c r="AA15" s="669" t="s">
        <v>353</v>
      </c>
      <c r="AB15" s="669"/>
      <c r="AC15" s="669"/>
      <c r="AD15" s="669"/>
      <c r="AE15" s="669"/>
      <c r="AF15" s="669"/>
      <c r="AG15" s="669"/>
      <c r="AH15" s="669"/>
      <c r="AI15" s="669"/>
      <c r="AJ15" s="669"/>
      <c r="AK15" s="669"/>
      <c r="AL15" s="111">
        <f t="shared" ref="AL15:AU15" si="1">SUM(AL38:AL883)</f>
        <v>0</v>
      </c>
      <c r="AM15" s="111">
        <f t="shared" si="1"/>
        <v>0</v>
      </c>
      <c r="AN15" s="111">
        <f t="shared" si="1"/>
        <v>0</v>
      </c>
      <c r="AO15" s="111">
        <f t="shared" si="1"/>
        <v>0</v>
      </c>
      <c r="AP15" s="111">
        <f t="shared" si="1"/>
        <v>0</v>
      </c>
      <c r="AQ15" s="111">
        <f t="shared" si="1"/>
        <v>0</v>
      </c>
      <c r="AR15" s="111" t="e">
        <f t="shared" si="1"/>
        <v>#REF!</v>
      </c>
      <c r="AS15" s="111" t="e">
        <f t="shared" si="1"/>
        <v>#REF!</v>
      </c>
      <c r="AT15" s="111" t="e">
        <f t="shared" si="1"/>
        <v>#REF!</v>
      </c>
      <c r="AU15" s="111" t="e">
        <f t="shared" si="1"/>
        <v>#REF!</v>
      </c>
    </row>
    <row r="16" spans="2:47" ht="16.5" customHeight="1" x14ac:dyDescent="0.25">
      <c r="D16" s="669" t="s">
        <v>185</v>
      </c>
      <c r="E16" s="669"/>
      <c r="F16" s="669"/>
      <c r="G16" s="669"/>
      <c r="H16" s="669"/>
      <c r="I16" s="669"/>
      <c r="J16" s="669"/>
      <c r="K16" s="669"/>
      <c r="L16" s="669"/>
      <c r="M16" s="669"/>
      <c r="N16" s="669"/>
      <c r="X16" s="143"/>
      <c r="AA16" s="669" t="s">
        <v>185</v>
      </c>
      <c r="AB16" s="669"/>
      <c r="AC16" s="669"/>
      <c r="AD16" s="669"/>
      <c r="AE16" s="669"/>
      <c r="AF16" s="669"/>
      <c r="AG16" s="669"/>
      <c r="AH16" s="669"/>
      <c r="AI16" s="669"/>
      <c r="AJ16" s="669"/>
      <c r="AK16" s="669"/>
    </row>
    <row r="17" spans="2:47" s="409" customFormat="1" ht="21.6" customHeight="1" x14ac:dyDescent="0.25">
      <c r="B17" s="408"/>
      <c r="C17" s="408"/>
      <c r="D17" s="655" t="s">
        <v>543</v>
      </c>
      <c r="E17" s="655"/>
      <c r="F17" s="655"/>
      <c r="G17" s="655"/>
      <c r="H17" s="655"/>
      <c r="I17" s="655"/>
      <c r="J17" s="655"/>
      <c r="K17" s="655"/>
      <c r="L17" s="655"/>
      <c r="M17" s="655"/>
      <c r="N17" s="655"/>
      <c r="O17" s="408"/>
      <c r="P17" s="408"/>
      <c r="Q17" s="408"/>
      <c r="R17" s="408"/>
      <c r="S17" s="408"/>
      <c r="T17" s="408"/>
      <c r="U17" s="408"/>
      <c r="V17" s="408"/>
      <c r="W17" s="408"/>
      <c r="X17" s="410"/>
      <c r="Y17" s="408"/>
      <c r="Z17" s="408"/>
      <c r="AA17" s="655" t="s">
        <v>543</v>
      </c>
      <c r="AB17" s="655"/>
      <c r="AC17" s="655"/>
      <c r="AD17" s="655"/>
      <c r="AE17" s="655"/>
      <c r="AF17" s="655"/>
      <c r="AG17" s="655"/>
      <c r="AH17" s="655"/>
      <c r="AI17" s="655"/>
      <c r="AJ17" s="655"/>
      <c r="AK17" s="655"/>
      <c r="AL17" s="408"/>
      <c r="AM17" s="408"/>
      <c r="AN17" s="408"/>
      <c r="AO17" s="408"/>
      <c r="AP17" s="408"/>
      <c r="AQ17" s="408"/>
      <c r="AR17" s="408"/>
      <c r="AS17" s="408"/>
      <c r="AT17" s="408"/>
      <c r="AU17" s="408"/>
    </row>
    <row r="18" spans="2:47" s="27" customFormat="1" ht="30.6" customHeight="1" x14ac:dyDescent="0.25">
      <c r="B18" s="101"/>
      <c r="C18" s="101"/>
      <c r="D18" s="521" t="s">
        <v>544</v>
      </c>
      <c r="E18" s="521"/>
      <c r="F18" s="521"/>
      <c r="G18" s="521"/>
      <c r="H18" s="521"/>
      <c r="I18" s="521"/>
      <c r="J18" s="521"/>
      <c r="K18" s="521"/>
      <c r="L18" s="521"/>
      <c r="M18" s="521"/>
      <c r="N18" s="521"/>
      <c r="O18" s="101"/>
      <c r="P18" s="101"/>
      <c r="Q18" s="101"/>
      <c r="R18" s="101"/>
      <c r="S18" s="101"/>
      <c r="T18" s="101"/>
      <c r="U18" s="101"/>
      <c r="V18" s="101"/>
      <c r="W18" s="101"/>
      <c r="X18" s="142"/>
      <c r="Y18" s="101"/>
      <c r="Z18" s="101"/>
      <c r="AA18" s="521" t="s">
        <v>544</v>
      </c>
      <c r="AB18" s="521"/>
      <c r="AC18" s="521"/>
      <c r="AD18" s="521"/>
      <c r="AE18" s="521"/>
      <c r="AF18" s="521"/>
      <c r="AG18" s="521"/>
      <c r="AH18" s="521"/>
      <c r="AI18" s="521"/>
      <c r="AJ18" s="521"/>
      <c r="AK18" s="521"/>
      <c r="AL18" s="101"/>
      <c r="AM18" s="101"/>
      <c r="AN18" s="101"/>
      <c r="AO18" s="101"/>
      <c r="AP18" s="101"/>
      <c r="AQ18" s="101"/>
      <c r="AR18" s="101"/>
      <c r="AS18" s="101"/>
      <c r="AT18" s="101"/>
      <c r="AU18" s="101"/>
    </row>
    <row r="19" spans="2:47" s="27" customFormat="1" ht="16.5" customHeight="1" x14ac:dyDescent="0.25">
      <c r="B19" s="101"/>
      <c r="C19" s="101"/>
      <c r="D19" s="26"/>
      <c r="E19" s="26"/>
      <c r="F19" s="26"/>
      <c r="G19" s="26"/>
      <c r="H19" s="26"/>
      <c r="I19" s="26"/>
      <c r="J19" s="26"/>
      <c r="K19" s="26"/>
      <c r="O19" s="101"/>
      <c r="P19" s="101"/>
      <c r="Q19" s="101"/>
      <c r="R19" s="101"/>
      <c r="S19" s="101"/>
      <c r="T19" s="101"/>
      <c r="U19" s="101"/>
      <c r="V19" s="101"/>
      <c r="W19" s="101"/>
      <c r="X19" s="142"/>
      <c r="Y19" s="101"/>
      <c r="Z19" s="101"/>
      <c r="AA19" s="26"/>
      <c r="AB19" s="26"/>
      <c r="AC19" s="26"/>
      <c r="AD19" s="26"/>
      <c r="AE19" s="26"/>
      <c r="AF19" s="26"/>
      <c r="AG19" s="26"/>
      <c r="AH19" s="26"/>
      <c r="AL19" s="101"/>
      <c r="AM19" s="101"/>
      <c r="AN19" s="101"/>
      <c r="AO19" s="101"/>
      <c r="AP19" s="101"/>
      <c r="AQ19" s="101"/>
      <c r="AR19" s="101"/>
      <c r="AS19" s="101"/>
      <c r="AT19" s="101"/>
      <c r="AU19" s="101"/>
    </row>
    <row r="20" spans="2:47" s="27" customFormat="1" ht="16.5" hidden="1" customHeight="1" x14ac:dyDescent="0.25">
      <c r="B20" s="101"/>
      <c r="C20" s="101"/>
      <c r="D20" s="672"/>
      <c r="E20" s="672"/>
      <c r="F20" s="672"/>
      <c r="G20" s="672"/>
      <c r="H20" s="672"/>
      <c r="I20" s="672"/>
      <c r="J20" s="672"/>
      <c r="K20" s="672"/>
      <c r="L20" s="672"/>
      <c r="M20" s="672"/>
      <c r="O20" s="101"/>
      <c r="P20" s="101"/>
      <c r="Q20" s="101"/>
      <c r="R20" s="101"/>
      <c r="S20" s="101"/>
      <c r="T20" s="101"/>
      <c r="U20" s="101"/>
      <c r="V20" s="101"/>
      <c r="W20" s="101"/>
      <c r="X20" s="142"/>
      <c r="Y20" s="101"/>
      <c r="Z20" s="101"/>
      <c r="AA20" s="672"/>
      <c r="AB20" s="672"/>
      <c r="AC20" s="672"/>
      <c r="AD20" s="672"/>
      <c r="AE20" s="672"/>
      <c r="AF20" s="672"/>
      <c r="AG20" s="672"/>
      <c r="AH20" s="672"/>
      <c r="AI20" s="672"/>
      <c r="AJ20" s="672"/>
      <c r="AL20" s="101"/>
      <c r="AM20" s="101"/>
      <c r="AN20" s="101"/>
      <c r="AO20" s="101"/>
      <c r="AP20" s="101"/>
      <c r="AQ20" s="101"/>
      <c r="AR20" s="101"/>
      <c r="AS20" s="101"/>
      <c r="AT20" s="101"/>
      <c r="AU20" s="101"/>
    </row>
    <row r="21" spans="2:47" s="27" customFormat="1" ht="16.5" hidden="1" customHeight="1" x14ac:dyDescent="0.25">
      <c r="B21" s="101"/>
      <c r="C21" s="101"/>
      <c r="H21" s="26"/>
      <c r="I21" s="26"/>
      <c r="J21" s="26"/>
      <c r="K21" s="26"/>
      <c r="L21" s="26"/>
      <c r="M21" s="26"/>
      <c r="O21" s="101"/>
      <c r="P21" s="101"/>
      <c r="Q21" s="101"/>
      <c r="R21" s="101"/>
      <c r="S21" s="101"/>
      <c r="T21" s="101"/>
      <c r="U21" s="101"/>
      <c r="V21" s="101"/>
      <c r="W21" s="101"/>
      <c r="X21" s="142"/>
      <c r="Y21" s="101"/>
      <c r="Z21" s="101"/>
      <c r="AE21" s="26"/>
      <c r="AF21" s="26"/>
      <c r="AG21" s="26"/>
      <c r="AH21" s="26"/>
      <c r="AI21" s="26"/>
      <c r="AJ21" s="26"/>
      <c r="AL21" s="101"/>
      <c r="AM21" s="101"/>
      <c r="AN21" s="101"/>
      <c r="AO21" s="101"/>
      <c r="AP21" s="101"/>
      <c r="AQ21" s="101"/>
      <c r="AR21" s="101"/>
      <c r="AS21" s="101"/>
      <c r="AT21" s="101"/>
      <c r="AU21" s="101"/>
    </row>
    <row r="22" spans="2:47" s="27" customFormat="1" ht="14.4" thickBot="1" x14ac:dyDescent="0.3">
      <c r="B22" s="101"/>
      <c r="C22" s="101"/>
      <c r="D22" s="673" t="s">
        <v>243</v>
      </c>
      <c r="E22" s="673"/>
      <c r="F22" s="673"/>
      <c r="G22" s="673"/>
      <c r="H22" s="673"/>
      <c r="I22" s="673"/>
      <c r="J22" s="673"/>
      <c r="K22" s="673"/>
      <c r="L22" s="673"/>
      <c r="M22" s="673"/>
      <c r="N22" s="673"/>
      <c r="O22" s="101"/>
      <c r="P22" s="101"/>
      <c r="Q22" s="101"/>
      <c r="R22" s="101"/>
      <c r="S22" s="101"/>
      <c r="T22" s="101"/>
      <c r="U22" s="101"/>
      <c r="V22" s="101"/>
      <c r="W22" s="101"/>
      <c r="X22" s="142"/>
      <c r="Y22" s="101"/>
      <c r="Z22" s="101"/>
      <c r="AA22" s="673" t="s">
        <v>243</v>
      </c>
      <c r="AB22" s="673"/>
      <c r="AC22" s="673"/>
      <c r="AD22" s="673"/>
      <c r="AE22" s="673"/>
      <c r="AF22" s="673"/>
      <c r="AG22" s="673"/>
      <c r="AH22" s="673"/>
      <c r="AI22" s="673"/>
      <c r="AJ22" s="673"/>
      <c r="AK22" s="673"/>
      <c r="AL22" s="101"/>
      <c r="AM22" s="101"/>
      <c r="AN22" s="101"/>
      <c r="AO22" s="101"/>
      <c r="AP22" s="101"/>
      <c r="AQ22" s="101"/>
      <c r="AR22" s="101"/>
      <c r="AS22" s="101"/>
      <c r="AT22" s="101"/>
      <c r="AU22" s="101"/>
    </row>
    <row r="23" spans="2:47" s="27" customFormat="1" x14ac:dyDescent="0.25">
      <c r="B23" s="101"/>
      <c r="C23" s="101"/>
      <c r="D23" s="26"/>
      <c r="E23" s="26"/>
      <c r="F23" s="36"/>
      <c r="G23" s="36"/>
      <c r="H23" s="36"/>
      <c r="I23" s="36"/>
      <c r="J23" s="36"/>
      <c r="K23" s="36"/>
      <c r="L23" s="36"/>
      <c r="M23" s="36"/>
      <c r="O23" s="101"/>
      <c r="P23" s="101"/>
      <c r="Q23" s="101"/>
      <c r="R23" s="101"/>
      <c r="S23" s="101"/>
      <c r="T23" s="101"/>
      <c r="U23" s="101"/>
      <c r="V23" s="101"/>
      <c r="W23" s="101"/>
      <c r="X23" s="142"/>
      <c r="Y23" s="101"/>
      <c r="Z23" s="101"/>
      <c r="AA23" s="26"/>
      <c r="AB23" s="26"/>
      <c r="AC23" s="36"/>
      <c r="AD23" s="36"/>
      <c r="AE23" s="36"/>
      <c r="AF23" s="36"/>
      <c r="AG23" s="36"/>
      <c r="AH23" s="36"/>
      <c r="AI23" s="36"/>
      <c r="AJ23" s="36"/>
      <c r="AL23" s="101"/>
      <c r="AM23" s="101"/>
      <c r="AN23" s="101"/>
      <c r="AO23" s="101"/>
      <c r="AP23" s="101"/>
      <c r="AQ23" s="101"/>
      <c r="AR23" s="101"/>
      <c r="AS23" s="101"/>
      <c r="AT23" s="101"/>
      <c r="AU23" s="101"/>
    </row>
    <row r="24" spans="2:47" s="27" customFormat="1" x14ac:dyDescent="0.25">
      <c r="B24" s="101"/>
      <c r="C24" s="101"/>
      <c r="D24" s="26"/>
      <c r="E24" s="26"/>
      <c r="F24" s="36"/>
      <c r="G24" s="36"/>
      <c r="H24" s="36"/>
      <c r="I24" s="36"/>
      <c r="J24" s="36"/>
      <c r="K24" s="36"/>
      <c r="L24" s="36"/>
      <c r="M24" s="117" t="s">
        <v>190</v>
      </c>
      <c r="N24" s="118">
        <f>O15</f>
        <v>0</v>
      </c>
      <c r="O24" s="101"/>
      <c r="P24" s="101"/>
      <c r="Q24" s="101"/>
      <c r="R24" s="101"/>
      <c r="S24" s="101"/>
      <c r="T24" s="101"/>
      <c r="U24" s="101"/>
      <c r="V24" s="101"/>
      <c r="W24" s="101"/>
      <c r="X24" s="142"/>
      <c r="Y24" s="101"/>
      <c r="Z24" s="101"/>
      <c r="AA24" s="26"/>
      <c r="AB24" s="26"/>
      <c r="AC24" s="36"/>
      <c r="AD24" s="36"/>
      <c r="AE24" s="36"/>
      <c r="AF24" s="36"/>
      <c r="AG24" s="36"/>
      <c r="AH24" s="36"/>
      <c r="AI24" s="36"/>
      <c r="AJ24" s="117" t="s">
        <v>190</v>
      </c>
      <c r="AK24" s="118">
        <f>AL15</f>
        <v>0</v>
      </c>
      <c r="AL24" s="101"/>
      <c r="AM24" s="101"/>
      <c r="AN24" s="101"/>
      <c r="AO24" s="101"/>
      <c r="AP24" s="101"/>
      <c r="AQ24" s="101"/>
      <c r="AR24" s="101"/>
      <c r="AS24" s="101"/>
      <c r="AT24" s="101"/>
      <c r="AU24" s="101"/>
    </row>
    <row r="25" spans="2:47" s="27" customFormat="1" x14ac:dyDescent="0.25">
      <c r="B25" s="115" t="s">
        <v>236</v>
      </c>
      <c r="C25" s="115" t="s">
        <v>232</v>
      </c>
      <c r="D25" s="26"/>
      <c r="E25" s="26"/>
      <c r="F25" s="36"/>
      <c r="G25" s="36"/>
      <c r="H25" s="36"/>
      <c r="I25" s="36"/>
      <c r="J25" s="36"/>
      <c r="K25" s="36"/>
      <c r="L25" s="36"/>
      <c r="M25" s="36"/>
      <c r="O25" s="101"/>
      <c r="P25" s="101"/>
      <c r="Q25" s="101"/>
      <c r="R25" s="101"/>
      <c r="S25" s="101"/>
      <c r="T25" s="101"/>
      <c r="U25" s="101"/>
      <c r="V25" s="101"/>
      <c r="W25" s="101"/>
      <c r="X25" s="142"/>
      <c r="Y25" s="115" t="s">
        <v>236</v>
      </c>
      <c r="Z25" s="115" t="s">
        <v>232</v>
      </c>
      <c r="AA25" s="26"/>
      <c r="AB25" s="26"/>
      <c r="AC25" s="36"/>
      <c r="AD25" s="36"/>
      <c r="AE25" s="36"/>
      <c r="AF25" s="36"/>
      <c r="AG25" s="36"/>
      <c r="AH25" s="36"/>
      <c r="AI25" s="36"/>
      <c r="AJ25" s="36"/>
      <c r="AL25" s="101"/>
      <c r="AM25" s="101"/>
      <c r="AN25" s="101"/>
      <c r="AO25" s="101"/>
      <c r="AP25" s="101"/>
      <c r="AQ25" s="101"/>
      <c r="AR25" s="101"/>
      <c r="AS25" s="101"/>
      <c r="AT25" s="101"/>
      <c r="AU25" s="101"/>
    </row>
    <row r="26" spans="2:47" s="218" customFormat="1" ht="45.6" customHeight="1" x14ac:dyDescent="0.3">
      <c r="B26" s="670">
        <f>SUM(D26:D30)</f>
        <v>0</v>
      </c>
      <c r="C26" s="213">
        <v>1</v>
      </c>
      <c r="D26" s="214" t="str">
        <f t="shared" ref="D26:D33" si="2">IF(E26="X",C26,"")</f>
        <v/>
      </c>
      <c r="E26" s="214" t="str">
        <f t="shared" ref="E26:E33" si="3">IF(N26&gt;=Q$12,"X","")</f>
        <v/>
      </c>
      <c r="F26" s="244" t="s">
        <v>450</v>
      </c>
      <c r="G26" s="674" t="s">
        <v>561</v>
      </c>
      <c r="H26" s="675"/>
      <c r="I26" s="675"/>
      <c r="J26" s="675"/>
      <c r="K26" s="675"/>
      <c r="L26" s="675"/>
      <c r="M26" s="676"/>
      <c r="N26" s="215">
        <f>IF(O15&gt;0,P15/O15,0%)</f>
        <v>0</v>
      </c>
      <c r="O26" s="216"/>
      <c r="P26" s="216"/>
      <c r="Q26" s="216"/>
      <c r="R26" s="216"/>
      <c r="S26" s="216"/>
      <c r="T26" s="216"/>
      <c r="U26" s="216"/>
      <c r="V26" s="216"/>
      <c r="W26" s="216"/>
      <c r="X26" s="217"/>
      <c r="Y26" s="670">
        <f>SUM(AA26:AA30)</f>
        <v>0</v>
      </c>
      <c r="Z26" s="213">
        <v>1</v>
      </c>
      <c r="AA26" s="214" t="str">
        <f t="shared" ref="AA26:AA33" si="4">IF(AB26="X",Z26,"")</f>
        <v/>
      </c>
      <c r="AB26" s="214" t="str">
        <f t="shared" ref="AB26:AB33" si="5">IF(AK26&gt;=AN$12,"X","")</f>
        <v/>
      </c>
      <c r="AC26" s="400" t="s">
        <v>450</v>
      </c>
      <c r="AD26" s="674" t="s">
        <v>561</v>
      </c>
      <c r="AE26" s="675"/>
      <c r="AF26" s="675"/>
      <c r="AG26" s="675"/>
      <c r="AH26" s="675"/>
      <c r="AI26" s="675"/>
      <c r="AJ26" s="676"/>
      <c r="AK26" s="215">
        <f>IF(AL15&gt;0,AM15/AL15,0%)</f>
        <v>0</v>
      </c>
      <c r="AL26" s="216"/>
      <c r="AM26" s="216"/>
      <c r="AN26" s="216"/>
      <c r="AO26" s="216"/>
      <c r="AP26" s="216"/>
      <c r="AQ26" s="216"/>
      <c r="AR26" s="216"/>
      <c r="AS26" s="216"/>
      <c r="AT26" s="216"/>
      <c r="AU26" s="216"/>
    </row>
    <row r="27" spans="2:47" s="218" customFormat="1" ht="75" customHeight="1" x14ac:dyDescent="0.3">
      <c r="B27" s="671"/>
      <c r="C27" s="213">
        <v>1</v>
      </c>
      <c r="D27" s="214" t="str">
        <f t="shared" si="2"/>
        <v/>
      </c>
      <c r="E27" s="214" t="str">
        <f t="shared" si="3"/>
        <v/>
      </c>
      <c r="F27" s="244" t="s">
        <v>350</v>
      </c>
      <c r="G27" s="677" t="s">
        <v>551</v>
      </c>
      <c r="H27" s="678"/>
      <c r="I27" s="678"/>
      <c r="J27" s="678"/>
      <c r="K27" s="678"/>
      <c r="L27" s="678"/>
      <c r="M27" s="679"/>
      <c r="N27" s="215">
        <f>IF(O15&gt;0,Q15/O15,0%)</f>
        <v>0</v>
      </c>
      <c r="O27" s="216"/>
      <c r="P27" s="216"/>
      <c r="Q27" s="216"/>
      <c r="R27" s="216"/>
      <c r="S27" s="216"/>
      <c r="T27" s="216"/>
      <c r="U27" s="216"/>
      <c r="V27" s="216"/>
      <c r="W27" s="216"/>
      <c r="X27" s="217"/>
      <c r="Y27" s="671"/>
      <c r="Z27" s="213">
        <v>1</v>
      </c>
      <c r="AA27" s="214" t="str">
        <f t="shared" si="4"/>
        <v/>
      </c>
      <c r="AB27" s="214" t="str">
        <f t="shared" si="5"/>
        <v/>
      </c>
      <c r="AC27" s="400" t="s">
        <v>350</v>
      </c>
      <c r="AD27" s="677" t="s">
        <v>551</v>
      </c>
      <c r="AE27" s="678"/>
      <c r="AF27" s="678"/>
      <c r="AG27" s="678"/>
      <c r="AH27" s="678"/>
      <c r="AI27" s="678"/>
      <c r="AJ27" s="679"/>
      <c r="AK27" s="215">
        <f>IF(AL15&gt;0,AN15/AL15,0%)</f>
        <v>0</v>
      </c>
      <c r="AL27" s="216"/>
      <c r="AM27" s="216"/>
      <c r="AN27" s="216"/>
      <c r="AO27" s="216"/>
      <c r="AP27" s="216"/>
      <c r="AQ27" s="216"/>
      <c r="AR27" s="216"/>
      <c r="AS27" s="216"/>
      <c r="AT27" s="216"/>
      <c r="AU27" s="216"/>
    </row>
    <row r="28" spans="2:47" s="218" customFormat="1" ht="33" customHeight="1" x14ac:dyDescent="0.3">
      <c r="B28" s="671"/>
      <c r="C28" s="213">
        <v>1</v>
      </c>
      <c r="D28" s="214" t="str">
        <f t="shared" si="2"/>
        <v/>
      </c>
      <c r="E28" s="214" t="str">
        <f t="shared" si="3"/>
        <v/>
      </c>
      <c r="F28" s="244" t="s">
        <v>453</v>
      </c>
      <c r="G28" s="674" t="s">
        <v>454</v>
      </c>
      <c r="H28" s="675"/>
      <c r="I28" s="675"/>
      <c r="J28" s="675"/>
      <c r="K28" s="675"/>
      <c r="L28" s="675"/>
      <c r="M28" s="676"/>
      <c r="N28" s="215">
        <f>IF(O15&gt;0,R15/O15,0%)</f>
        <v>0</v>
      </c>
      <c r="O28" s="216"/>
      <c r="P28" s="216"/>
      <c r="Q28" s="216"/>
      <c r="R28" s="216"/>
      <c r="S28" s="216"/>
      <c r="T28" s="216"/>
      <c r="U28" s="216"/>
      <c r="V28" s="216"/>
      <c r="W28" s="216"/>
      <c r="X28" s="217"/>
      <c r="Y28" s="671"/>
      <c r="Z28" s="213">
        <v>1</v>
      </c>
      <c r="AA28" s="214" t="str">
        <f t="shared" si="4"/>
        <v/>
      </c>
      <c r="AB28" s="214" t="str">
        <f t="shared" si="5"/>
        <v/>
      </c>
      <c r="AC28" s="400" t="s">
        <v>453</v>
      </c>
      <c r="AD28" s="674" t="s">
        <v>454</v>
      </c>
      <c r="AE28" s="675"/>
      <c r="AF28" s="675"/>
      <c r="AG28" s="675"/>
      <c r="AH28" s="675"/>
      <c r="AI28" s="675"/>
      <c r="AJ28" s="676"/>
      <c r="AK28" s="215">
        <f>IF(AL15&gt;0,AO15/AL15,0%)</f>
        <v>0</v>
      </c>
      <c r="AL28" s="216"/>
      <c r="AM28" s="216"/>
      <c r="AN28" s="216"/>
      <c r="AO28" s="216"/>
      <c r="AP28" s="216"/>
      <c r="AQ28" s="216"/>
      <c r="AR28" s="216"/>
      <c r="AS28" s="216"/>
      <c r="AT28" s="216"/>
      <c r="AU28" s="216"/>
    </row>
    <row r="29" spans="2:47" s="218" customFormat="1" ht="56.25" customHeight="1" x14ac:dyDescent="0.3">
      <c r="B29" s="671"/>
      <c r="C29" s="213">
        <v>1</v>
      </c>
      <c r="D29" s="214" t="str">
        <f t="shared" si="2"/>
        <v/>
      </c>
      <c r="E29" s="214" t="str">
        <f t="shared" si="3"/>
        <v/>
      </c>
      <c r="F29" s="244" t="s">
        <v>180</v>
      </c>
      <c r="G29" s="674" t="s">
        <v>455</v>
      </c>
      <c r="H29" s="675"/>
      <c r="I29" s="675"/>
      <c r="J29" s="675"/>
      <c r="K29" s="675"/>
      <c r="L29" s="675"/>
      <c r="M29" s="676"/>
      <c r="N29" s="215">
        <f>IF(O15&gt;0,S15/O15,0%)</f>
        <v>0</v>
      </c>
      <c r="O29" s="216"/>
      <c r="P29" s="216"/>
      <c r="Q29" s="216"/>
      <c r="R29" s="216"/>
      <c r="S29" s="216"/>
      <c r="T29" s="216"/>
      <c r="U29" s="216"/>
      <c r="V29" s="216"/>
      <c r="W29" s="216"/>
      <c r="X29" s="217"/>
      <c r="Y29" s="671"/>
      <c r="Z29" s="213">
        <v>1</v>
      </c>
      <c r="AA29" s="214" t="str">
        <f t="shared" si="4"/>
        <v/>
      </c>
      <c r="AB29" s="214" t="str">
        <f t="shared" si="5"/>
        <v/>
      </c>
      <c r="AC29" s="400" t="s">
        <v>180</v>
      </c>
      <c r="AD29" s="674" t="s">
        <v>455</v>
      </c>
      <c r="AE29" s="675"/>
      <c r="AF29" s="675"/>
      <c r="AG29" s="675"/>
      <c r="AH29" s="675"/>
      <c r="AI29" s="675"/>
      <c r="AJ29" s="676"/>
      <c r="AK29" s="215">
        <f>IF(AL15&gt;0,AP15/AL15,0%)</f>
        <v>0</v>
      </c>
      <c r="AL29" s="216"/>
      <c r="AM29" s="216"/>
      <c r="AN29" s="216"/>
      <c r="AO29" s="216"/>
      <c r="AP29" s="216"/>
      <c r="AQ29" s="216"/>
      <c r="AR29" s="216"/>
      <c r="AS29" s="216"/>
      <c r="AT29" s="216"/>
      <c r="AU29" s="216"/>
    </row>
    <row r="30" spans="2:47" s="218" customFormat="1" ht="34.200000000000003" customHeight="1" x14ac:dyDescent="0.3">
      <c r="B30" s="671"/>
      <c r="C30" s="213">
        <v>1</v>
      </c>
      <c r="D30" s="214" t="str">
        <f t="shared" si="2"/>
        <v/>
      </c>
      <c r="E30" s="214" t="str">
        <f t="shared" si="3"/>
        <v/>
      </c>
      <c r="F30" s="244" t="s">
        <v>181</v>
      </c>
      <c r="G30" s="674" t="s">
        <v>456</v>
      </c>
      <c r="H30" s="675"/>
      <c r="I30" s="675"/>
      <c r="J30" s="675"/>
      <c r="K30" s="675"/>
      <c r="L30" s="675"/>
      <c r="M30" s="676"/>
      <c r="N30" s="215">
        <f>IF(O15&gt;0,T15/O15,0%)</f>
        <v>0</v>
      </c>
      <c r="O30" s="216"/>
      <c r="P30" s="216"/>
      <c r="Q30" s="216"/>
      <c r="R30" s="216"/>
      <c r="S30" s="216"/>
      <c r="T30" s="216"/>
      <c r="U30" s="216"/>
      <c r="V30" s="216"/>
      <c r="W30" s="216"/>
      <c r="X30" s="217"/>
      <c r="Y30" s="671"/>
      <c r="Z30" s="213">
        <v>1</v>
      </c>
      <c r="AA30" s="214" t="str">
        <f t="shared" si="4"/>
        <v/>
      </c>
      <c r="AB30" s="214" t="str">
        <f t="shared" si="5"/>
        <v/>
      </c>
      <c r="AC30" s="400" t="s">
        <v>181</v>
      </c>
      <c r="AD30" s="674" t="s">
        <v>456</v>
      </c>
      <c r="AE30" s="675"/>
      <c r="AF30" s="675"/>
      <c r="AG30" s="675"/>
      <c r="AH30" s="675"/>
      <c r="AI30" s="675"/>
      <c r="AJ30" s="676"/>
      <c r="AK30" s="215">
        <f>IF(AL15&gt;0,AQ15/AL15,0%)</f>
        <v>0</v>
      </c>
      <c r="AL30" s="216"/>
      <c r="AM30" s="216"/>
      <c r="AN30" s="216"/>
      <c r="AO30" s="216"/>
      <c r="AP30" s="216"/>
      <c r="AQ30" s="216"/>
      <c r="AR30" s="216"/>
      <c r="AS30" s="216"/>
      <c r="AT30" s="216"/>
      <c r="AU30" s="216"/>
    </row>
    <row r="31" spans="2:47" s="218" customFormat="1" ht="35.1" hidden="1" customHeight="1" x14ac:dyDescent="0.3">
      <c r="B31" s="232"/>
      <c r="C31" s="230"/>
      <c r="D31" s="214" t="str">
        <f t="shared" si="2"/>
        <v/>
      </c>
      <c r="E31" s="214" t="str">
        <f t="shared" si="3"/>
        <v/>
      </c>
      <c r="F31" s="228"/>
      <c r="G31" s="665"/>
      <c r="H31" s="666"/>
      <c r="I31" s="666"/>
      <c r="J31" s="666"/>
      <c r="K31" s="666"/>
      <c r="L31" s="666"/>
      <c r="M31" s="667"/>
      <c r="N31" s="229"/>
      <c r="O31" s="216"/>
      <c r="P31" s="216"/>
      <c r="Q31" s="216"/>
      <c r="R31" s="216"/>
      <c r="S31" s="216"/>
      <c r="T31" s="216"/>
      <c r="U31" s="216"/>
      <c r="V31" s="216"/>
      <c r="W31" s="216"/>
      <c r="X31" s="217"/>
      <c r="Y31" s="232"/>
      <c r="Z31" s="230"/>
      <c r="AA31" s="214" t="str">
        <f t="shared" si="4"/>
        <v/>
      </c>
      <c r="AB31" s="214" t="str">
        <f t="shared" si="5"/>
        <v/>
      </c>
      <c r="AC31" s="261"/>
      <c r="AD31" s="665"/>
      <c r="AE31" s="666"/>
      <c r="AF31" s="666"/>
      <c r="AG31" s="666"/>
      <c r="AH31" s="666"/>
      <c r="AI31" s="666"/>
      <c r="AJ31" s="667"/>
      <c r="AK31" s="229"/>
      <c r="AL31" s="216"/>
      <c r="AM31" s="216"/>
      <c r="AN31" s="216"/>
      <c r="AO31" s="216"/>
      <c r="AP31" s="216"/>
      <c r="AQ31" s="216"/>
      <c r="AR31" s="216"/>
      <c r="AS31" s="216"/>
      <c r="AT31" s="216"/>
      <c r="AU31" s="216"/>
    </row>
    <row r="32" spans="2:47" s="218" customFormat="1" ht="35.1" hidden="1" customHeight="1" x14ac:dyDescent="0.3">
      <c r="B32" s="231"/>
      <c r="C32" s="230"/>
      <c r="D32" s="214" t="str">
        <f t="shared" si="2"/>
        <v/>
      </c>
      <c r="E32" s="214" t="str">
        <f t="shared" si="3"/>
        <v/>
      </c>
      <c r="F32" s="228"/>
      <c r="G32" s="665"/>
      <c r="H32" s="666"/>
      <c r="I32" s="666"/>
      <c r="J32" s="666"/>
      <c r="K32" s="666"/>
      <c r="L32" s="666"/>
      <c r="M32" s="667"/>
      <c r="N32" s="229"/>
      <c r="O32" s="216"/>
      <c r="P32" s="216"/>
      <c r="Q32" s="216"/>
      <c r="R32" s="216"/>
      <c r="S32" s="216"/>
      <c r="T32" s="216"/>
      <c r="U32" s="216"/>
      <c r="V32" s="216"/>
      <c r="W32" s="216"/>
      <c r="X32" s="217"/>
      <c r="Y32" s="231"/>
      <c r="Z32" s="230"/>
      <c r="AA32" s="214" t="str">
        <f t="shared" si="4"/>
        <v/>
      </c>
      <c r="AB32" s="214" t="str">
        <f t="shared" si="5"/>
        <v/>
      </c>
      <c r="AC32" s="261"/>
      <c r="AD32" s="665"/>
      <c r="AE32" s="666"/>
      <c r="AF32" s="666"/>
      <c r="AG32" s="666"/>
      <c r="AH32" s="666"/>
      <c r="AI32" s="666"/>
      <c r="AJ32" s="667"/>
      <c r="AK32" s="229"/>
      <c r="AL32" s="216"/>
      <c r="AM32" s="216"/>
      <c r="AN32" s="216"/>
      <c r="AO32" s="216"/>
      <c r="AP32" s="216"/>
      <c r="AQ32" s="216"/>
      <c r="AR32" s="216"/>
      <c r="AS32" s="216"/>
      <c r="AT32" s="216"/>
      <c r="AU32" s="216"/>
    </row>
    <row r="33" spans="2:47" s="218" customFormat="1" ht="35.1" hidden="1" customHeight="1" x14ac:dyDescent="0.3">
      <c r="B33" s="231"/>
      <c r="C33" s="230"/>
      <c r="D33" s="214" t="str">
        <f t="shared" si="2"/>
        <v/>
      </c>
      <c r="E33" s="214" t="str">
        <f t="shared" si="3"/>
        <v/>
      </c>
      <c r="F33" s="228"/>
      <c r="G33" s="665"/>
      <c r="H33" s="666"/>
      <c r="I33" s="666"/>
      <c r="J33" s="666"/>
      <c r="K33" s="666"/>
      <c r="L33" s="666"/>
      <c r="M33" s="667"/>
      <c r="N33" s="229"/>
      <c r="O33" s="216"/>
      <c r="P33" s="216"/>
      <c r="Q33" s="216"/>
      <c r="R33" s="216"/>
      <c r="S33" s="216"/>
      <c r="T33" s="216"/>
      <c r="U33" s="216"/>
      <c r="V33" s="216"/>
      <c r="W33" s="216"/>
      <c r="X33" s="217"/>
      <c r="Y33" s="231"/>
      <c r="Z33" s="230"/>
      <c r="AA33" s="214" t="str">
        <f t="shared" si="4"/>
        <v/>
      </c>
      <c r="AB33" s="214" t="str">
        <f t="shared" si="5"/>
        <v/>
      </c>
      <c r="AC33" s="261"/>
      <c r="AD33" s="665"/>
      <c r="AE33" s="666"/>
      <c r="AF33" s="666"/>
      <c r="AG33" s="666"/>
      <c r="AH33" s="666"/>
      <c r="AI33" s="666"/>
      <c r="AJ33" s="667"/>
      <c r="AK33" s="229"/>
      <c r="AL33" s="216"/>
      <c r="AM33" s="216"/>
      <c r="AN33" s="216"/>
      <c r="AO33" s="216"/>
      <c r="AP33" s="216"/>
      <c r="AQ33" s="216"/>
      <c r="AR33" s="216"/>
      <c r="AS33" s="216"/>
      <c r="AT33" s="216"/>
      <c r="AU33" s="216"/>
    </row>
    <row r="34" spans="2:47" s="27" customFormat="1" x14ac:dyDescent="0.25">
      <c r="B34" s="101"/>
      <c r="C34" s="101"/>
      <c r="D34" s="26"/>
      <c r="E34" s="26"/>
      <c r="F34" s="37"/>
      <c r="G34" s="26"/>
      <c r="H34" s="26"/>
      <c r="I34" s="26"/>
      <c r="J34" s="26"/>
      <c r="K34" s="26"/>
      <c r="L34" s="26"/>
      <c r="M34" s="26"/>
      <c r="O34" s="101"/>
      <c r="P34" s="101"/>
      <c r="Q34" s="101"/>
      <c r="R34" s="101"/>
      <c r="S34" s="101"/>
      <c r="T34" s="101"/>
      <c r="U34" s="101"/>
      <c r="V34" s="101"/>
      <c r="W34" s="101"/>
      <c r="X34" s="142"/>
      <c r="Y34" s="101"/>
      <c r="Z34" s="101"/>
      <c r="AA34" s="26"/>
      <c r="AB34" s="26"/>
      <c r="AC34" s="37"/>
      <c r="AD34" s="26"/>
      <c r="AE34" s="26"/>
      <c r="AF34" s="26"/>
      <c r="AG34" s="26"/>
      <c r="AH34" s="26"/>
      <c r="AI34" s="26"/>
      <c r="AJ34" s="26"/>
      <c r="AL34" s="101"/>
      <c r="AM34" s="101"/>
      <c r="AN34" s="101"/>
      <c r="AO34" s="101"/>
      <c r="AP34" s="101"/>
      <c r="AQ34" s="101"/>
      <c r="AR34" s="101"/>
      <c r="AS34" s="101"/>
      <c r="AT34" s="101"/>
      <c r="AU34" s="101"/>
    </row>
    <row r="35" spans="2:47" ht="14.4" thickBot="1" x14ac:dyDescent="0.3">
      <c r="D35" s="38"/>
      <c r="E35" s="38"/>
      <c r="F35" s="38"/>
      <c r="G35" s="38"/>
      <c r="H35" s="38"/>
      <c r="I35" s="38"/>
      <c r="J35" s="38"/>
      <c r="K35" s="38"/>
      <c r="L35" s="38"/>
      <c r="M35" s="38"/>
      <c r="N35" s="38"/>
      <c r="X35" s="143"/>
      <c r="AA35" s="47"/>
      <c r="AB35" s="47"/>
      <c r="AC35" s="47"/>
      <c r="AD35" s="47"/>
      <c r="AE35" s="47"/>
      <c r="AF35" s="47"/>
      <c r="AG35" s="47"/>
      <c r="AH35" s="47"/>
      <c r="AI35" s="47"/>
      <c r="AJ35" s="47"/>
      <c r="AK35" s="47"/>
    </row>
    <row r="36" spans="2:47" x14ac:dyDescent="0.25">
      <c r="D36" s="663"/>
      <c r="E36" s="663"/>
      <c r="F36" s="663"/>
      <c r="G36" s="663"/>
      <c r="H36" s="663"/>
      <c r="I36" s="663"/>
      <c r="J36" s="663"/>
      <c r="K36" s="663"/>
      <c r="L36" s="663"/>
      <c r="M36" s="663"/>
      <c r="N36" s="663"/>
      <c r="X36" s="143"/>
      <c r="AA36" s="680"/>
      <c r="AB36" s="680"/>
      <c r="AC36" s="680"/>
      <c r="AD36" s="680"/>
      <c r="AE36" s="680"/>
      <c r="AF36" s="680"/>
      <c r="AG36" s="680"/>
      <c r="AH36" s="680"/>
      <c r="AI36" s="680"/>
      <c r="AJ36" s="680"/>
      <c r="AK36" s="680"/>
    </row>
    <row r="37" spans="2:47" x14ac:dyDescent="0.25">
      <c r="E37" s="34" t="s">
        <v>191</v>
      </c>
      <c r="F37" s="39">
        <v>1</v>
      </c>
      <c r="G37" s="34" t="s">
        <v>192</v>
      </c>
      <c r="H37" s="34"/>
      <c r="I37" s="34"/>
      <c r="J37" s="266" t="s">
        <v>351</v>
      </c>
      <c r="K37" s="265"/>
      <c r="X37" s="143"/>
      <c r="AA37" s="35"/>
      <c r="AB37" s="46" t="s">
        <v>191</v>
      </c>
      <c r="AC37" s="48">
        <v>1</v>
      </c>
      <c r="AD37" s="46" t="s">
        <v>192</v>
      </c>
      <c r="AE37" s="46"/>
      <c r="AF37" s="46"/>
      <c r="AG37" s="266" t="s">
        <v>351</v>
      </c>
      <c r="AH37" s="295"/>
      <c r="AI37" s="35"/>
      <c r="AJ37" s="35"/>
      <c r="AK37" s="35"/>
    </row>
    <row r="38" spans="2:47" ht="14.4" customHeight="1" x14ac:dyDescent="0.25">
      <c r="D38" s="649" t="s">
        <v>193</v>
      </c>
      <c r="E38" s="649"/>
      <c r="F38" s="40" t="s">
        <v>183</v>
      </c>
      <c r="G38" s="41">
        <f>IF(F38=O$4,P$4,IF(F38=O$5,P$5,IF(F38=O$6,P$6,IF(F38=O$7,P$7,IF(F38=O$8,P$8,"")))))</f>
        <v>0</v>
      </c>
      <c r="H38" s="41"/>
      <c r="I38" s="41"/>
      <c r="J38" s="266" t="s">
        <v>352</v>
      </c>
      <c r="K38" s="265"/>
      <c r="L38" s="42"/>
      <c r="M38" s="42"/>
      <c r="N38" s="42"/>
      <c r="O38" s="107">
        <f>IF(F38="",0,1)</f>
        <v>0</v>
      </c>
      <c r="P38" s="107">
        <f>IF(E41="",0,1)</f>
        <v>0</v>
      </c>
      <c r="Q38" s="107">
        <f>IF(E42="",0,1)</f>
        <v>0</v>
      </c>
      <c r="R38" s="107">
        <f>IF(E43="",0,1)</f>
        <v>0</v>
      </c>
      <c r="S38" s="107">
        <f>IF(E44="",0,1)</f>
        <v>0</v>
      </c>
      <c r="T38" s="107">
        <f>IF(E45="",0,1)</f>
        <v>0</v>
      </c>
      <c r="U38" s="107">
        <f>IF(E46="",0,1)</f>
        <v>0</v>
      </c>
      <c r="V38" s="107">
        <f>IF(E47="",0,1)</f>
        <v>0</v>
      </c>
      <c r="W38" s="107">
        <f>IF(E48="",0,1)</f>
        <v>0</v>
      </c>
      <c r="X38" s="143"/>
      <c r="AA38" s="649" t="s">
        <v>193</v>
      </c>
      <c r="AB38" s="649"/>
      <c r="AC38" s="40" t="s">
        <v>183</v>
      </c>
      <c r="AD38" s="41">
        <f>IF(AC38=O$4,P$4,IF(AC38=O$5,P$5,IF(AC38=O$6,P$6,IF(AC38=O$7,P$7,IF(AC38=O$8,P$8,"")))))</f>
        <v>0</v>
      </c>
      <c r="AE38" s="41"/>
      <c r="AF38" s="41"/>
      <c r="AG38" s="266" t="s">
        <v>352</v>
      </c>
      <c r="AH38" s="265"/>
      <c r="AI38" s="42"/>
      <c r="AJ38" s="42"/>
      <c r="AK38" s="42"/>
      <c r="AL38" s="107">
        <f>IF(AC38="",0,1)</f>
        <v>0</v>
      </c>
      <c r="AM38" s="107">
        <f>IF(AB41="",0,1)</f>
        <v>0</v>
      </c>
      <c r="AN38" s="107">
        <f>IF(AB42="",0,1)</f>
        <v>0</v>
      </c>
      <c r="AO38" s="107">
        <f>IF(AB43="",0,1)</f>
        <v>0</v>
      </c>
      <c r="AP38" s="107">
        <f>IF(AB44="",0,1)</f>
        <v>0</v>
      </c>
      <c r="AQ38" s="107">
        <f>IF(AB45="",0,1)</f>
        <v>0</v>
      </c>
      <c r="AR38" s="107">
        <f>IF(AB46="",0,1)</f>
        <v>0</v>
      </c>
      <c r="AS38" s="107">
        <f>IF(AB47="",0,1)</f>
        <v>0</v>
      </c>
      <c r="AT38" s="107">
        <f>IF(AB48="",0,1)</f>
        <v>0</v>
      </c>
      <c r="AU38" s="107">
        <f>IF(AB48="",0,1)</f>
        <v>0</v>
      </c>
    </row>
    <row r="39" spans="2:47" ht="16.2" hidden="1" customHeight="1" x14ac:dyDescent="0.25">
      <c r="D39" s="650" t="s">
        <v>489</v>
      </c>
      <c r="E39" s="650"/>
      <c r="F39" s="40" t="s">
        <v>183</v>
      </c>
      <c r="G39" s="41">
        <f>IF(F39=O$4,T$4,IF(F39=O$5,T$5,IF(F39=O$6,T$6,IF(F39=O$7,T$7,IF(F39=O$8,T$8,"")))))</f>
        <v>0</v>
      </c>
      <c r="H39" s="43"/>
      <c r="I39" s="43"/>
      <c r="J39" s="43"/>
      <c r="K39" s="43"/>
      <c r="L39" s="43"/>
      <c r="M39" s="43"/>
      <c r="N39" s="43"/>
      <c r="X39" s="143"/>
      <c r="AA39" s="650" t="s">
        <v>489</v>
      </c>
      <c r="AB39" s="650"/>
      <c r="AC39" s="40" t="s">
        <v>183</v>
      </c>
      <c r="AD39" s="41">
        <f>IF(AC39=O$4,T$4,IF(AC39=O$5,T$5,IF(AC39=O$6,T$6,IF(AC39=O$7,T$7,IF(AC39=O$8,T$8,"")))))</f>
        <v>0</v>
      </c>
      <c r="AE39" s="425"/>
      <c r="AF39" s="425"/>
      <c r="AG39" s="425"/>
      <c r="AH39" s="425"/>
      <c r="AI39" s="425"/>
      <c r="AJ39" s="425"/>
      <c r="AK39" s="425"/>
    </row>
    <row r="40" spans="2:47" x14ac:dyDescent="0.25">
      <c r="F40" s="34" t="s">
        <v>194</v>
      </c>
      <c r="G40" s="34" t="s">
        <v>195</v>
      </c>
      <c r="H40" s="34"/>
      <c r="I40" s="34"/>
      <c r="J40" s="34" t="s">
        <v>196</v>
      </c>
      <c r="K40" s="34"/>
      <c r="L40" s="34"/>
      <c r="M40" s="34"/>
      <c r="N40" s="34" t="s">
        <v>197</v>
      </c>
      <c r="X40" s="143"/>
      <c r="AC40" s="439" t="s">
        <v>194</v>
      </c>
      <c r="AD40" s="439" t="s">
        <v>195</v>
      </c>
      <c r="AE40" s="439"/>
      <c r="AF40" s="439"/>
      <c r="AG40" s="439" t="s">
        <v>196</v>
      </c>
      <c r="AH40" s="439"/>
      <c r="AI40" s="439"/>
      <c r="AJ40" s="439"/>
      <c r="AK40" s="439" t="s">
        <v>197</v>
      </c>
    </row>
    <row r="41" spans="2:47" ht="15" customHeight="1" x14ac:dyDescent="0.25">
      <c r="E41" s="44" t="str">
        <f>IF(N41="Yes", "X","")</f>
        <v/>
      </c>
      <c r="F41" s="261" t="str">
        <f>IF($F$26="","",$F$26)</f>
        <v>Food Access</v>
      </c>
      <c r="G41" s="651" t="s">
        <v>542</v>
      </c>
      <c r="H41" s="652"/>
      <c r="I41" s="652"/>
      <c r="J41" s="652"/>
      <c r="K41" s="652"/>
      <c r="L41" s="652"/>
      <c r="M41" s="653"/>
      <c r="N41" s="407"/>
      <c r="X41" s="143"/>
      <c r="AB41" s="44" t="str">
        <f>IF(AK41="Yes", "X","")</f>
        <v/>
      </c>
      <c r="AC41" s="482" t="str">
        <f>IF($F$26="","",$F$26)</f>
        <v>Food Access</v>
      </c>
      <c r="AD41" s="651" t="s">
        <v>542</v>
      </c>
      <c r="AE41" s="652"/>
      <c r="AF41" s="652"/>
      <c r="AG41" s="652"/>
      <c r="AH41" s="652"/>
      <c r="AI41" s="652"/>
      <c r="AJ41" s="653"/>
      <c r="AK41" s="407"/>
    </row>
    <row r="42" spans="2:47" ht="15" customHeight="1" x14ac:dyDescent="0.25">
      <c r="E42" s="44" t="str">
        <f>IF(G38="","",IF(N42&gt;0,IF(N42&lt;=G38,"X",""),""))</f>
        <v/>
      </c>
      <c r="F42" s="261" t="str">
        <f>IF($F$27="","",$F$27)</f>
        <v>Education</v>
      </c>
      <c r="G42" s="656"/>
      <c r="H42" s="657"/>
      <c r="I42" s="658"/>
      <c r="J42" s="656"/>
      <c r="K42" s="657"/>
      <c r="L42" s="657"/>
      <c r="M42" s="658"/>
      <c r="N42" s="45"/>
      <c r="X42" s="143"/>
      <c r="AA42" s="35"/>
      <c r="AB42" s="296" t="str">
        <f>IF(AD38="","",IF(AK42&gt;0,IF(AK42&lt;=AD38,"X",""),""))</f>
        <v/>
      </c>
      <c r="AC42" s="274" t="str">
        <f>IF($F$27="","",$F$27)</f>
        <v>Education</v>
      </c>
      <c r="AD42" s="660"/>
      <c r="AE42" s="661"/>
      <c r="AF42" s="662"/>
      <c r="AG42" s="660"/>
      <c r="AH42" s="661"/>
      <c r="AI42" s="661"/>
      <c r="AJ42" s="662"/>
      <c r="AK42" s="297"/>
    </row>
    <row r="43" spans="2:47" ht="15" customHeight="1" x14ac:dyDescent="0.25">
      <c r="E43" s="44" t="str">
        <f>IF(G38="","",IF(N43&gt;0,IF(N43&lt;=G38,"X",""),""))</f>
        <v/>
      </c>
      <c r="F43" s="261" t="str">
        <f>IF($F$28="","",$F$28)</f>
        <v>Job Training</v>
      </c>
      <c r="G43" s="656"/>
      <c r="H43" s="657"/>
      <c r="I43" s="658"/>
      <c r="J43" s="656"/>
      <c r="K43" s="657"/>
      <c r="L43" s="657"/>
      <c r="M43" s="658"/>
      <c r="N43" s="45"/>
      <c r="X43" s="143"/>
      <c r="AA43" s="35"/>
      <c r="AB43" s="296" t="str">
        <f>IF(AD38="","",IF(AK43&gt;0,IF(AK43&lt;=AD38,"X",""),""))</f>
        <v/>
      </c>
      <c r="AC43" s="274" t="str">
        <f>IF($F$28="","",$F$28)</f>
        <v>Job Training</v>
      </c>
      <c r="AD43" s="660"/>
      <c r="AE43" s="661"/>
      <c r="AF43" s="662"/>
      <c r="AG43" s="660"/>
      <c r="AH43" s="661"/>
      <c r="AI43" s="661"/>
      <c r="AJ43" s="662"/>
      <c r="AK43" s="297"/>
    </row>
    <row r="44" spans="2:47" ht="15" customHeight="1" x14ac:dyDescent="0.25">
      <c r="E44" s="44" t="str">
        <f>IF(G38="","",IF(N44&gt;0,IF(N44&lt;=G38,"X",""),""))</f>
        <v/>
      </c>
      <c r="F44" s="261" t="str">
        <f>IF($F$29="","",$F$29)</f>
        <v>Recreation</v>
      </c>
      <c r="G44" s="656"/>
      <c r="H44" s="657"/>
      <c r="I44" s="658"/>
      <c r="J44" s="656"/>
      <c r="K44" s="657"/>
      <c r="L44" s="657"/>
      <c r="M44" s="658"/>
      <c r="N44" s="45"/>
      <c r="X44" s="143"/>
      <c r="AA44" s="35"/>
      <c r="AB44" s="296" t="str">
        <f>IF(AD38="","",IF(AK44&gt;0,IF(AK44&lt;=AD38,"X",""),""))</f>
        <v/>
      </c>
      <c r="AC44" s="274" t="str">
        <f>IF($F$29="","",$F$29)</f>
        <v>Recreation</v>
      </c>
      <c r="AD44" s="660"/>
      <c r="AE44" s="661"/>
      <c r="AF44" s="662"/>
      <c r="AG44" s="660"/>
      <c r="AH44" s="661"/>
      <c r="AI44" s="661"/>
      <c r="AJ44" s="662"/>
      <c r="AK44" s="297"/>
    </row>
    <row r="45" spans="2:47" ht="15" customHeight="1" x14ac:dyDescent="0.25">
      <c r="E45" s="44" t="str">
        <f>IF(G38="","",IF(N45&gt;0,IF(N45&lt;=G38,"X",""),""))</f>
        <v/>
      </c>
      <c r="F45" s="261" t="str">
        <f>IF($F$30="","",$F$30)</f>
        <v>Health Services</v>
      </c>
      <c r="G45" s="656"/>
      <c r="H45" s="657"/>
      <c r="I45" s="658"/>
      <c r="J45" s="656"/>
      <c r="K45" s="657"/>
      <c r="L45" s="657"/>
      <c r="M45" s="658"/>
      <c r="N45" s="45"/>
      <c r="X45" s="143"/>
      <c r="AA45" s="35"/>
      <c r="AB45" s="296" t="str">
        <f>IF(AD38="","",IF(AK45&gt;0,IF(AK45&lt;=AD38,"X",""),""))</f>
        <v/>
      </c>
      <c r="AC45" s="274" t="str">
        <f>IF($F$30="","",$F$30)</f>
        <v>Health Services</v>
      </c>
      <c r="AD45" s="660"/>
      <c r="AE45" s="661"/>
      <c r="AF45" s="662"/>
      <c r="AG45" s="660"/>
      <c r="AH45" s="661"/>
      <c r="AI45" s="661"/>
      <c r="AJ45" s="662"/>
      <c r="AK45" s="297"/>
    </row>
    <row r="46" spans="2:47" ht="15" hidden="1" customHeight="1" x14ac:dyDescent="0.25">
      <c r="E46" s="44" t="str">
        <f>IF(G38="","",IF(N46&gt;0,IF(N46&lt;=G38,"X",""),""))</f>
        <v/>
      </c>
      <c r="F46" s="261" t="str">
        <f>IF($F$31="","",$F$31)</f>
        <v/>
      </c>
      <c r="G46" s="656"/>
      <c r="H46" s="657"/>
      <c r="I46" s="658"/>
      <c r="J46" s="656"/>
      <c r="K46" s="657"/>
      <c r="L46" s="657"/>
      <c r="M46" s="658"/>
      <c r="N46" s="45"/>
      <c r="X46" s="143"/>
      <c r="AA46" s="35"/>
      <c r="AB46" s="296" t="str">
        <f>IF(AD38="","",IF(AK46&gt;0,IF(AK46&lt;=AD38,"X",""),""))</f>
        <v/>
      </c>
      <c r="AC46" s="274" t="str">
        <f>IF($F$31="","",$F$31)</f>
        <v/>
      </c>
      <c r="AD46" s="660"/>
      <c r="AE46" s="661"/>
      <c r="AF46" s="662"/>
      <c r="AG46" s="660"/>
      <c r="AH46" s="661"/>
      <c r="AI46" s="661"/>
      <c r="AJ46" s="662"/>
      <c r="AK46" s="297"/>
    </row>
    <row r="47" spans="2:47" ht="15" hidden="1" customHeight="1" x14ac:dyDescent="0.25">
      <c r="E47" s="44" t="str">
        <f>IF(G38="","",IF(N47&gt;0,IF(N47&lt;=G38,"X",""),""))</f>
        <v/>
      </c>
      <c r="F47" s="261" t="str">
        <f>IF($F$32="","",$F$32)</f>
        <v/>
      </c>
      <c r="G47" s="656"/>
      <c r="H47" s="657"/>
      <c r="I47" s="658"/>
      <c r="J47" s="656"/>
      <c r="K47" s="657"/>
      <c r="L47" s="657"/>
      <c r="M47" s="658"/>
      <c r="N47" s="45"/>
      <c r="X47" s="143"/>
      <c r="AA47" s="35"/>
      <c r="AB47" s="296" t="str">
        <f>IF(AD38="","",IF(AK47&gt;0,IF(AK47&lt;=AD38,"X",""),""))</f>
        <v/>
      </c>
      <c r="AC47" s="274" t="str">
        <f>IF($F$32="","",$F$32)</f>
        <v/>
      </c>
      <c r="AD47" s="660"/>
      <c r="AE47" s="661"/>
      <c r="AF47" s="662"/>
      <c r="AG47" s="660"/>
      <c r="AH47" s="661"/>
      <c r="AI47" s="661"/>
      <c r="AJ47" s="662"/>
      <c r="AK47" s="297"/>
    </row>
    <row r="48" spans="2:47" ht="15" hidden="1" customHeight="1" x14ac:dyDescent="0.25">
      <c r="E48" s="44" t="str">
        <f>IF(G38="","",IF(N48&gt;0,IF(N48&lt;=G38,"X",""),""))</f>
        <v/>
      </c>
      <c r="F48" s="261" t="str">
        <f>IF($F$33="","",$F$33)</f>
        <v/>
      </c>
      <c r="G48" s="656"/>
      <c r="H48" s="657"/>
      <c r="I48" s="658"/>
      <c r="J48" s="656"/>
      <c r="K48" s="657"/>
      <c r="L48" s="657"/>
      <c r="M48" s="658"/>
      <c r="N48" s="45"/>
      <c r="X48" s="143"/>
      <c r="AA48" s="35"/>
      <c r="AB48" s="296" t="str">
        <f>IF(AD38="","",IF(AK48&gt;0,IF(AK48&lt;=AD38,"X",""),""))</f>
        <v/>
      </c>
      <c r="AC48" s="274" t="str">
        <f>IF($F$33="","",$F$33)</f>
        <v/>
      </c>
      <c r="AD48" s="660"/>
      <c r="AE48" s="661"/>
      <c r="AF48" s="662"/>
      <c r="AG48" s="660"/>
      <c r="AH48" s="661"/>
      <c r="AI48" s="661"/>
      <c r="AJ48" s="662"/>
      <c r="AK48" s="297"/>
    </row>
    <row r="49" spans="4:47" ht="14.4" thickBot="1" x14ac:dyDescent="0.3">
      <c r="D49" s="38"/>
      <c r="E49" s="38"/>
      <c r="F49" s="38"/>
      <c r="G49" s="38"/>
      <c r="H49" s="38"/>
      <c r="I49" s="38"/>
      <c r="J49" s="38"/>
      <c r="K49" s="38"/>
      <c r="L49" s="38"/>
      <c r="M49" s="38"/>
      <c r="N49" s="38"/>
      <c r="X49" s="143"/>
      <c r="AA49" s="47"/>
      <c r="AB49" s="47"/>
      <c r="AC49" s="47"/>
      <c r="AD49" s="47"/>
      <c r="AE49" s="47"/>
      <c r="AF49" s="47"/>
      <c r="AG49" s="47"/>
      <c r="AH49" s="47"/>
      <c r="AI49" s="47"/>
      <c r="AJ49" s="47"/>
      <c r="AK49" s="47"/>
    </row>
    <row r="50" spans="4:47" x14ac:dyDescent="0.25">
      <c r="D50" s="654"/>
      <c r="E50" s="654"/>
      <c r="F50" s="654"/>
      <c r="G50" s="654"/>
      <c r="H50" s="654"/>
      <c r="I50" s="654"/>
      <c r="J50" s="654"/>
      <c r="K50" s="654"/>
      <c r="L50" s="654"/>
      <c r="M50" s="654"/>
      <c r="N50" s="654"/>
      <c r="X50" s="143"/>
      <c r="AA50" s="659"/>
      <c r="AB50" s="659"/>
      <c r="AC50" s="659"/>
      <c r="AD50" s="659"/>
      <c r="AE50" s="659"/>
      <c r="AF50" s="659"/>
      <c r="AG50" s="659"/>
      <c r="AH50" s="659"/>
      <c r="AI50" s="659"/>
      <c r="AJ50" s="659"/>
      <c r="AK50" s="659"/>
    </row>
    <row r="51" spans="4:47" x14ac:dyDescent="0.25">
      <c r="E51" s="439" t="s">
        <v>191</v>
      </c>
      <c r="F51" s="39">
        <v>2</v>
      </c>
      <c r="G51" s="439" t="s">
        <v>192</v>
      </c>
      <c r="H51" s="439"/>
      <c r="I51" s="439"/>
      <c r="J51" s="266" t="s">
        <v>351</v>
      </c>
      <c r="K51" s="265"/>
      <c r="X51" s="143"/>
      <c r="AB51" s="34" t="s">
        <v>191</v>
      </c>
      <c r="AC51" s="39">
        <f>AC37+1</f>
        <v>2</v>
      </c>
      <c r="AD51" s="34" t="s">
        <v>192</v>
      </c>
      <c r="AE51" s="34"/>
      <c r="AF51" s="34"/>
      <c r="AG51" s="266" t="s">
        <v>351</v>
      </c>
      <c r="AH51" s="265"/>
    </row>
    <row r="52" spans="4:47" x14ac:dyDescent="0.25">
      <c r="D52" s="649" t="s">
        <v>193</v>
      </c>
      <c r="E52" s="649"/>
      <c r="F52" s="40" t="s">
        <v>183</v>
      </c>
      <c r="G52" s="41">
        <f>IF(F52=O$4,P$4,IF(F52=O$5,P$5,IF(F52=O$6,P$6,IF(F52=O$7,P$7,IF(F52=O$8,P$8,"")))))</f>
        <v>0</v>
      </c>
      <c r="H52" s="41"/>
      <c r="I52" s="41"/>
      <c r="J52" s="266" t="s">
        <v>352</v>
      </c>
      <c r="K52" s="265"/>
      <c r="L52" s="42"/>
      <c r="M52" s="42"/>
      <c r="N52" s="42"/>
      <c r="O52" s="107">
        <f>IF(F52="",0,1)</f>
        <v>0</v>
      </c>
      <c r="P52" s="107">
        <f>IF(E54="",0,1)</f>
        <v>0</v>
      </c>
      <c r="Q52" s="107">
        <f>IF(E55="",0,1)</f>
        <v>0</v>
      </c>
      <c r="R52" s="107">
        <f>IF(E56="",0,1)</f>
        <v>0</v>
      </c>
      <c r="S52" s="107">
        <f>IF(E57="",0,1)</f>
        <v>0</v>
      </c>
      <c r="T52" s="107">
        <f>IF(E58="",0,1)</f>
        <v>0</v>
      </c>
      <c r="U52" s="107">
        <f>IF(E59="",0,1)</f>
        <v>0</v>
      </c>
      <c r="V52" s="107">
        <f>IF(E60="",0,1)</f>
        <v>0</v>
      </c>
      <c r="W52" s="107">
        <f>IF(E61="",0,1)</f>
        <v>0</v>
      </c>
      <c r="X52" s="143"/>
      <c r="AA52" s="649" t="s">
        <v>193</v>
      </c>
      <c r="AB52" s="649"/>
      <c r="AC52" s="40" t="s">
        <v>183</v>
      </c>
      <c r="AD52" s="41">
        <f>IF(AC52=O$4,P$4,IF(AC52=O$5,P$5,IF(AC52=O$6,P$6,IF(AC52=O$7,P$7,IF(AC52=O$8,P$8,"")))))</f>
        <v>0</v>
      </c>
      <c r="AE52" s="41"/>
      <c r="AF52" s="41"/>
      <c r="AG52" s="266" t="s">
        <v>352</v>
      </c>
      <c r="AH52" s="265"/>
      <c r="AI52" s="42"/>
      <c r="AJ52" s="42"/>
      <c r="AK52" s="42"/>
      <c r="AL52" s="107">
        <f>IF(AC52="",0,1)</f>
        <v>0</v>
      </c>
      <c r="AM52" s="107">
        <f>IF(AB54="",0,1)</f>
        <v>0</v>
      </c>
      <c r="AN52" s="107">
        <f>IF(AB55="",0,1)</f>
        <v>0</v>
      </c>
      <c r="AO52" s="107">
        <f>IF(AB56="",0,1)</f>
        <v>0</v>
      </c>
      <c r="AP52" s="107">
        <f>IF(AB57="",0,1)</f>
        <v>0</v>
      </c>
      <c r="AQ52" s="107">
        <f>IF(AB58="",0,1)</f>
        <v>0</v>
      </c>
      <c r="AR52" s="107" t="e">
        <f>IF(#REF!="",0,1)</f>
        <v>#REF!</v>
      </c>
      <c r="AS52" s="107" t="e">
        <f>IF(#REF!="",0,1)</f>
        <v>#REF!</v>
      </c>
      <c r="AT52" s="107" t="e">
        <f>IF(#REF!="",0,1)</f>
        <v>#REF!</v>
      </c>
      <c r="AU52" s="107" t="e">
        <f>IF(#REF!="",0,1)</f>
        <v>#REF!</v>
      </c>
    </row>
    <row r="53" spans="4:47" x14ac:dyDescent="0.25">
      <c r="F53" s="439" t="s">
        <v>194</v>
      </c>
      <c r="G53" s="439" t="s">
        <v>195</v>
      </c>
      <c r="H53" s="439"/>
      <c r="I53" s="439"/>
      <c r="J53" s="439" t="s">
        <v>196</v>
      </c>
      <c r="K53" s="439"/>
      <c r="L53" s="439"/>
      <c r="M53" s="439"/>
      <c r="N53" s="439" t="s">
        <v>197</v>
      </c>
      <c r="X53" s="143"/>
      <c r="AC53" s="439" t="s">
        <v>194</v>
      </c>
      <c r="AD53" s="439" t="s">
        <v>195</v>
      </c>
      <c r="AE53" s="439"/>
      <c r="AF53" s="439"/>
      <c r="AG53" s="439" t="s">
        <v>196</v>
      </c>
      <c r="AH53" s="439"/>
      <c r="AI53" s="439"/>
      <c r="AJ53" s="439"/>
      <c r="AK53" s="439" t="s">
        <v>197</v>
      </c>
    </row>
    <row r="54" spans="4:47" ht="15" customHeight="1" x14ac:dyDescent="0.25">
      <c r="E54" s="44" t="str">
        <f>IF(N54="Yes", "X","")</f>
        <v/>
      </c>
      <c r="F54" s="482" t="str">
        <f>IF($F$26="","",$F$26)</f>
        <v>Food Access</v>
      </c>
      <c r="G54" s="651" t="s">
        <v>542</v>
      </c>
      <c r="H54" s="652"/>
      <c r="I54" s="652"/>
      <c r="J54" s="652"/>
      <c r="K54" s="652"/>
      <c r="L54" s="652"/>
      <c r="M54" s="653"/>
      <c r="N54" s="407"/>
      <c r="X54" s="143"/>
      <c r="AB54" s="44" t="str">
        <f>IF(AK54="Yes", "X","")</f>
        <v/>
      </c>
      <c r="AC54" s="482" t="str">
        <f>IF($F$26="","",$F$26)</f>
        <v>Food Access</v>
      </c>
      <c r="AD54" s="651" t="s">
        <v>542</v>
      </c>
      <c r="AE54" s="652"/>
      <c r="AF54" s="652"/>
      <c r="AG54" s="652"/>
      <c r="AH54" s="652"/>
      <c r="AI54" s="652"/>
      <c r="AJ54" s="653"/>
      <c r="AK54" s="407"/>
    </row>
    <row r="55" spans="4:47" ht="15" customHeight="1" x14ac:dyDescent="0.25">
      <c r="E55" s="44" t="str">
        <f>IF(G52="","",IF(N55&gt;0,IF(N55&lt;=G52,"X",""),""))</f>
        <v/>
      </c>
      <c r="F55" s="424" t="str">
        <f>IF($F$27="","",$F$27)</f>
        <v>Education</v>
      </c>
      <c r="G55" s="656"/>
      <c r="H55" s="657"/>
      <c r="I55" s="658"/>
      <c r="J55" s="656"/>
      <c r="K55" s="657"/>
      <c r="L55" s="657"/>
      <c r="M55" s="658"/>
      <c r="N55" s="45"/>
      <c r="X55" s="143"/>
      <c r="AB55" s="44" t="str">
        <f>IF(AD52="","",IF(AK55&gt;0,IF(AK55&lt;=AD52,"X",""),""))</f>
        <v/>
      </c>
      <c r="AC55" s="261" t="str">
        <f>IF($F$27="","",$F$27)</f>
        <v>Education</v>
      </c>
      <c r="AD55" s="660"/>
      <c r="AE55" s="661"/>
      <c r="AF55" s="662"/>
      <c r="AG55" s="660"/>
      <c r="AH55" s="661"/>
      <c r="AI55" s="661"/>
      <c r="AJ55" s="662"/>
      <c r="AK55" s="297"/>
    </row>
    <row r="56" spans="4:47" ht="15" customHeight="1" x14ac:dyDescent="0.25">
      <c r="E56" s="44" t="str">
        <f>IF(G52="","",IF(N56&gt;0,IF(N56&lt;=G52,"X",""),""))</f>
        <v/>
      </c>
      <c r="F56" s="424" t="str">
        <f>IF($F$28="","",$F$28)</f>
        <v>Job Training</v>
      </c>
      <c r="G56" s="656"/>
      <c r="H56" s="657"/>
      <c r="I56" s="658"/>
      <c r="J56" s="656"/>
      <c r="K56" s="657"/>
      <c r="L56" s="657"/>
      <c r="M56" s="658"/>
      <c r="N56" s="45"/>
      <c r="X56" s="143"/>
      <c r="AB56" s="44" t="str">
        <f>IF(AD52="","",IF(AK56&gt;0,IF(AK56&lt;=AD52,"X",""),""))</f>
        <v/>
      </c>
      <c r="AC56" s="261" t="str">
        <f>IF($F$28="","",$F$28)</f>
        <v>Job Training</v>
      </c>
      <c r="AD56" s="660"/>
      <c r="AE56" s="661"/>
      <c r="AF56" s="662"/>
      <c r="AG56" s="660"/>
      <c r="AH56" s="661"/>
      <c r="AI56" s="661"/>
      <c r="AJ56" s="662"/>
      <c r="AK56" s="297"/>
    </row>
    <row r="57" spans="4:47" ht="15" customHeight="1" x14ac:dyDescent="0.25">
      <c r="E57" s="44" t="str">
        <f>IF(G52="","",IF(N57&gt;0,IF(N57&lt;=G52,"X",""),""))</f>
        <v/>
      </c>
      <c r="F57" s="424" t="str">
        <f>IF($F$29="","",$F$29)</f>
        <v>Recreation</v>
      </c>
      <c r="G57" s="656"/>
      <c r="H57" s="657"/>
      <c r="I57" s="658"/>
      <c r="J57" s="656"/>
      <c r="K57" s="657"/>
      <c r="L57" s="657"/>
      <c r="M57" s="658"/>
      <c r="N57" s="45"/>
      <c r="X57" s="143"/>
      <c r="AB57" s="44" t="str">
        <f>IF(AD52="","",IF(AK57&gt;0,IF(AK57&lt;=AD52,"X",""),""))</f>
        <v/>
      </c>
      <c r="AC57" s="261" t="str">
        <f>IF($F$29="","",$F$29)</f>
        <v>Recreation</v>
      </c>
      <c r="AD57" s="660"/>
      <c r="AE57" s="661"/>
      <c r="AF57" s="662"/>
      <c r="AG57" s="660"/>
      <c r="AH57" s="661"/>
      <c r="AI57" s="661"/>
      <c r="AJ57" s="662"/>
      <c r="AK57" s="297"/>
    </row>
    <row r="58" spans="4:47" ht="15" customHeight="1" x14ac:dyDescent="0.25">
      <c r="E58" s="44" t="str">
        <f>IF(G52="","",IF(N58&gt;0,IF(N58&lt;=G52,"X",""),""))</f>
        <v/>
      </c>
      <c r="F58" s="424" t="str">
        <f>IF($F$30="","",$F$30)</f>
        <v>Health Services</v>
      </c>
      <c r="G58" s="656"/>
      <c r="H58" s="657"/>
      <c r="I58" s="658"/>
      <c r="J58" s="656"/>
      <c r="K58" s="657"/>
      <c r="L58" s="657"/>
      <c r="M58" s="658"/>
      <c r="N58" s="45"/>
      <c r="X58" s="143"/>
      <c r="AB58" s="44" t="str">
        <f>IF(AD52="","",IF(AK58&gt;0,IF(AK58&lt;=AD52,"X",""),""))</f>
        <v/>
      </c>
      <c r="AC58" s="261" t="str">
        <f>IF($F$30="","",$F$30)</f>
        <v>Health Services</v>
      </c>
      <c r="AD58" s="660"/>
      <c r="AE58" s="661"/>
      <c r="AF58" s="662"/>
      <c r="AG58" s="660"/>
      <c r="AH58" s="661"/>
      <c r="AI58" s="661"/>
      <c r="AJ58" s="662"/>
      <c r="AK58" s="297"/>
    </row>
    <row r="59" spans="4:47" ht="15" hidden="1" customHeight="1" x14ac:dyDescent="0.25">
      <c r="E59" s="44" t="str">
        <f>IF(G52="","",IF(N59&gt;0,IF(N59&lt;=G52,"X",""),""))</f>
        <v/>
      </c>
      <c r="F59" s="312" t="str">
        <f>IF($F$31="","",$F$31)</f>
        <v/>
      </c>
      <c r="G59" s="646"/>
      <c r="H59" s="647"/>
      <c r="I59" s="648"/>
      <c r="J59" s="646"/>
      <c r="K59" s="647"/>
      <c r="L59" s="647"/>
      <c r="M59" s="648"/>
      <c r="N59" s="116"/>
      <c r="X59" s="143"/>
      <c r="AB59" s="44" t="str">
        <f>IF(AD52="","",IF(AK59&gt;0,IF(AK59&lt;=AD52,"X",""),""))</f>
        <v/>
      </c>
      <c r="AC59" s="312" t="str">
        <f>IF($F$31="","",$F$31)</f>
        <v/>
      </c>
      <c r="AD59" s="646"/>
      <c r="AE59" s="647"/>
      <c r="AF59" s="648"/>
      <c r="AG59" s="646"/>
      <c r="AH59" s="647"/>
      <c r="AI59" s="647"/>
      <c r="AJ59" s="648"/>
      <c r="AK59" s="116"/>
    </row>
    <row r="60" spans="4:47" ht="15" hidden="1" customHeight="1" x14ac:dyDescent="0.25">
      <c r="E60" s="44" t="str">
        <f>IF(G52="","",IF(N60&gt;0,IF(N60&lt;=G52,"X",""),""))</f>
        <v/>
      </c>
      <c r="F60" s="312" t="str">
        <f>IF($F$32="","",$F$32)</f>
        <v/>
      </c>
      <c r="G60" s="646"/>
      <c r="H60" s="647"/>
      <c r="I60" s="648"/>
      <c r="J60" s="646"/>
      <c r="K60" s="647"/>
      <c r="L60" s="647"/>
      <c r="M60" s="648"/>
      <c r="N60" s="116"/>
      <c r="X60" s="143"/>
      <c r="AB60" s="44" t="str">
        <f>IF(AD52="","",IF(AK60&gt;0,IF(AK60&lt;=AD52,"X",""),""))</f>
        <v/>
      </c>
      <c r="AC60" s="312" t="str">
        <f>IF($F$32="","",$F$32)</f>
        <v/>
      </c>
      <c r="AD60" s="646"/>
      <c r="AE60" s="647"/>
      <c r="AF60" s="648"/>
      <c r="AG60" s="646"/>
      <c r="AH60" s="647"/>
      <c r="AI60" s="647"/>
      <c r="AJ60" s="648"/>
      <c r="AK60" s="116"/>
    </row>
    <row r="61" spans="4:47" ht="15" hidden="1" customHeight="1" x14ac:dyDescent="0.25">
      <c r="E61" s="44" t="str">
        <f>IF(G52="","",IF(N61&gt;0,IF(N61&lt;=G52,"X",""),""))</f>
        <v/>
      </c>
      <c r="F61" s="312" t="str">
        <f>IF($F$33="","",$F$33)</f>
        <v/>
      </c>
      <c r="G61" s="646"/>
      <c r="H61" s="647"/>
      <c r="I61" s="648"/>
      <c r="J61" s="646"/>
      <c r="K61" s="647"/>
      <c r="L61" s="647"/>
      <c r="M61" s="648"/>
      <c r="N61" s="116"/>
      <c r="X61" s="143"/>
      <c r="AB61" s="44" t="str">
        <f>IF(AD52="","",IF(AK61&gt;0,IF(AK61&lt;=AD52,"X",""),""))</f>
        <v/>
      </c>
      <c r="AC61" s="312" t="str">
        <f>IF($F$33="","",$F$33)</f>
        <v/>
      </c>
      <c r="AD61" s="646"/>
      <c r="AE61" s="647"/>
      <c r="AF61" s="648"/>
      <c r="AG61" s="646"/>
      <c r="AH61" s="647"/>
      <c r="AI61" s="647"/>
      <c r="AJ61" s="648"/>
      <c r="AK61" s="116"/>
    </row>
    <row r="62" spans="4:47" ht="14.4" thickBot="1" x14ac:dyDescent="0.3">
      <c r="D62" s="38"/>
      <c r="E62" s="38"/>
      <c r="F62" s="38"/>
      <c r="G62" s="38"/>
      <c r="H62" s="38"/>
      <c r="I62" s="38"/>
      <c r="J62" s="38"/>
      <c r="K62" s="38"/>
      <c r="L62" s="38"/>
      <c r="M62" s="38"/>
      <c r="N62" s="38"/>
      <c r="X62" s="143"/>
      <c r="AA62" s="38"/>
      <c r="AB62" s="38"/>
      <c r="AC62" s="38"/>
      <c r="AD62" s="38"/>
      <c r="AE62" s="38"/>
      <c r="AF62" s="38"/>
      <c r="AG62" s="38"/>
      <c r="AH62" s="38"/>
      <c r="AI62" s="38"/>
      <c r="AJ62" s="38"/>
      <c r="AK62" s="38"/>
    </row>
    <row r="63" spans="4:47" x14ac:dyDescent="0.25">
      <c r="D63" s="654"/>
      <c r="E63" s="654"/>
      <c r="F63" s="654"/>
      <c r="G63" s="654"/>
      <c r="H63" s="654"/>
      <c r="I63" s="654"/>
      <c r="J63" s="654"/>
      <c r="K63" s="654"/>
      <c r="L63" s="654"/>
      <c r="M63" s="654"/>
      <c r="N63" s="654"/>
      <c r="X63" s="143"/>
      <c r="AA63" s="654"/>
      <c r="AB63" s="654"/>
      <c r="AC63" s="654"/>
      <c r="AD63" s="654"/>
      <c r="AE63" s="654"/>
      <c r="AF63" s="654"/>
      <c r="AG63" s="654"/>
      <c r="AH63" s="654"/>
      <c r="AI63" s="654"/>
      <c r="AJ63" s="654"/>
      <c r="AK63" s="654"/>
    </row>
    <row r="64" spans="4:47" x14ac:dyDescent="0.25">
      <c r="E64" s="34" t="s">
        <v>191</v>
      </c>
      <c r="F64" s="39">
        <f>F51+1</f>
        <v>3</v>
      </c>
      <c r="G64" s="34" t="s">
        <v>192</v>
      </c>
      <c r="H64" s="34"/>
      <c r="I64" s="34"/>
      <c r="J64" s="266" t="s">
        <v>351</v>
      </c>
      <c r="K64" s="265"/>
      <c r="X64" s="143"/>
      <c r="AB64" s="34" t="s">
        <v>191</v>
      </c>
      <c r="AC64" s="39">
        <f>AC51+1</f>
        <v>3</v>
      </c>
      <c r="AD64" s="34" t="s">
        <v>192</v>
      </c>
      <c r="AE64" s="34"/>
      <c r="AF64" s="34"/>
      <c r="AG64" s="266" t="s">
        <v>351</v>
      </c>
      <c r="AH64" s="265"/>
    </row>
    <row r="65" spans="4:47" x14ac:dyDescent="0.25">
      <c r="D65" s="649" t="s">
        <v>193</v>
      </c>
      <c r="E65" s="649"/>
      <c r="F65" s="40" t="s">
        <v>183</v>
      </c>
      <c r="G65" s="41">
        <f>IF(F65=O$4,P$4,IF(F65=O$5,P$5,IF(F65=O$6,P$6,IF(F65=O$7,P$7,IF(F65=O$8,P$8,"")))))</f>
        <v>0</v>
      </c>
      <c r="H65" s="41"/>
      <c r="I65" s="41"/>
      <c r="J65" s="266" t="s">
        <v>352</v>
      </c>
      <c r="K65" s="265"/>
      <c r="L65" s="42"/>
      <c r="M65" s="42"/>
      <c r="N65" s="42"/>
      <c r="O65" s="107">
        <f>IF(F65="",0,1)</f>
        <v>0</v>
      </c>
      <c r="P65" s="107">
        <f>IF(E67="",0,1)</f>
        <v>0</v>
      </c>
      <c r="Q65" s="107">
        <f>IF(E68="",0,1)</f>
        <v>0</v>
      </c>
      <c r="R65" s="107">
        <f>IF(E69="",0,1)</f>
        <v>0</v>
      </c>
      <c r="S65" s="107">
        <f>IF(E70="",0,1)</f>
        <v>0</v>
      </c>
      <c r="T65" s="107">
        <f>IF(E71="",0,1)</f>
        <v>0</v>
      </c>
      <c r="U65" s="107">
        <f>IF(E72="",0,1)</f>
        <v>0</v>
      </c>
      <c r="V65" s="107">
        <f>IF(E73="",0,1)</f>
        <v>0</v>
      </c>
      <c r="W65" s="107">
        <f>IF(E74="",0,1)</f>
        <v>0</v>
      </c>
      <c r="X65" s="143"/>
      <c r="AA65" s="649" t="s">
        <v>193</v>
      </c>
      <c r="AB65" s="649"/>
      <c r="AC65" s="40" t="s">
        <v>183</v>
      </c>
      <c r="AD65" s="41">
        <f>IF(AC65=O$4,P$4,IF(AC65=O$5,P$5,IF(AC65=O$6,P$6,IF(AC65=O$7,P$7,IF(AC65=O$8,P$8,"")))))</f>
        <v>0</v>
      </c>
      <c r="AE65" s="41"/>
      <c r="AF65" s="41"/>
      <c r="AG65" s="266" t="s">
        <v>352</v>
      </c>
      <c r="AH65" s="265"/>
      <c r="AI65" s="42"/>
      <c r="AJ65" s="42"/>
      <c r="AK65" s="42"/>
      <c r="AL65" s="107">
        <f>IF(AC65="",0,1)</f>
        <v>0</v>
      </c>
      <c r="AM65" s="107">
        <f>IF(AB67="",0,1)</f>
        <v>0</v>
      </c>
      <c r="AN65" s="107">
        <f>IF(AB68="",0,1)</f>
        <v>0</v>
      </c>
      <c r="AO65" s="107">
        <f>IF(AB69="",0,1)</f>
        <v>0</v>
      </c>
      <c r="AP65" s="107">
        <f>IF(AB70="",0,1)</f>
        <v>0</v>
      </c>
      <c r="AQ65" s="107">
        <f>IF(AB71="",0,1)</f>
        <v>0</v>
      </c>
      <c r="AR65" s="107">
        <f>IF(AB72="",0,1)</f>
        <v>0</v>
      </c>
      <c r="AS65" s="107">
        <f>IF(AB73="",0,1)</f>
        <v>0</v>
      </c>
      <c r="AT65" s="107">
        <f>IF(AB74="",0,1)</f>
        <v>0</v>
      </c>
      <c r="AU65" s="107">
        <f>IF(AB74="",0,1)</f>
        <v>0</v>
      </c>
    </row>
    <row r="66" spans="4:47" x14ac:dyDescent="0.25">
      <c r="F66" s="439" t="s">
        <v>194</v>
      </c>
      <c r="G66" s="439" t="s">
        <v>195</v>
      </c>
      <c r="H66" s="439"/>
      <c r="I66" s="439"/>
      <c r="J66" s="439" t="s">
        <v>196</v>
      </c>
      <c r="K66" s="439"/>
      <c r="L66" s="439"/>
      <c r="M66" s="439"/>
      <c r="N66" s="439" t="s">
        <v>197</v>
      </c>
      <c r="X66" s="143"/>
      <c r="AC66" s="439" t="s">
        <v>194</v>
      </c>
      <c r="AD66" s="439" t="s">
        <v>195</v>
      </c>
      <c r="AE66" s="439"/>
      <c r="AF66" s="439"/>
      <c r="AG66" s="439" t="s">
        <v>196</v>
      </c>
      <c r="AH66" s="439"/>
      <c r="AI66" s="439"/>
      <c r="AJ66" s="439"/>
      <c r="AK66" s="439" t="s">
        <v>197</v>
      </c>
    </row>
    <row r="67" spans="4:47" ht="15" customHeight="1" x14ac:dyDescent="0.25">
      <c r="E67" s="44" t="str">
        <f>IF(N67="Yes", "X","")</f>
        <v/>
      </c>
      <c r="F67" s="482" t="str">
        <f>IF($F$26="","",$F$26)</f>
        <v>Food Access</v>
      </c>
      <c r="G67" s="651" t="s">
        <v>542</v>
      </c>
      <c r="H67" s="652"/>
      <c r="I67" s="652"/>
      <c r="J67" s="652"/>
      <c r="K67" s="652"/>
      <c r="L67" s="652"/>
      <c r="M67" s="653"/>
      <c r="N67" s="407"/>
      <c r="X67" s="143"/>
      <c r="AB67" s="44" t="str">
        <f>IF(AK67="Yes", "X","")</f>
        <v/>
      </c>
      <c r="AC67" s="482" t="str">
        <f>IF($F$26="","",$F$26)</f>
        <v>Food Access</v>
      </c>
      <c r="AD67" s="651" t="s">
        <v>542</v>
      </c>
      <c r="AE67" s="652"/>
      <c r="AF67" s="652"/>
      <c r="AG67" s="652"/>
      <c r="AH67" s="652"/>
      <c r="AI67" s="652"/>
      <c r="AJ67" s="653"/>
      <c r="AK67" s="407"/>
    </row>
    <row r="68" spans="4:47" ht="15" customHeight="1" x14ac:dyDescent="0.25">
      <c r="E68" s="44" t="str">
        <f>IF(G65="","",IF(N68&gt;0,IF(N68&lt;=G65,"X",""),""))</f>
        <v/>
      </c>
      <c r="F68" s="261" t="str">
        <f>IF($F$27="","",$F$27)</f>
        <v>Education</v>
      </c>
      <c r="G68" s="656"/>
      <c r="H68" s="657"/>
      <c r="I68" s="658"/>
      <c r="J68" s="656"/>
      <c r="K68" s="657"/>
      <c r="L68" s="657"/>
      <c r="M68" s="658"/>
      <c r="N68" s="45"/>
      <c r="X68" s="143"/>
      <c r="AB68" s="44" t="str">
        <f>IF(AD65="","",IF(AK68&gt;0,IF(AK68&lt;=AD65,"X",""),""))</f>
        <v/>
      </c>
      <c r="AC68" s="261" t="str">
        <f>IF($F$27="","",$F$27)</f>
        <v>Education</v>
      </c>
      <c r="AD68" s="660"/>
      <c r="AE68" s="661"/>
      <c r="AF68" s="662"/>
      <c r="AG68" s="660"/>
      <c r="AH68" s="661"/>
      <c r="AI68" s="661"/>
      <c r="AJ68" s="662"/>
      <c r="AK68" s="297"/>
    </row>
    <row r="69" spans="4:47" ht="15" customHeight="1" x14ac:dyDescent="0.25">
      <c r="E69" s="44" t="str">
        <f>IF(G65="","",IF(N69&gt;0,IF(N69&lt;=G65,"X",""),""))</f>
        <v/>
      </c>
      <c r="F69" s="261" t="str">
        <f>IF($F$28="","",$F$28)</f>
        <v>Job Training</v>
      </c>
      <c r="G69" s="656"/>
      <c r="H69" s="657"/>
      <c r="I69" s="658"/>
      <c r="J69" s="656"/>
      <c r="K69" s="657"/>
      <c r="L69" s="657"/>
      <c r="M69" s="658"/>
      <c r="N69" s="45"/>
      <c r="X69" s="143"/>
      <c r="AB69" s="44" t="str">
        <f>IF(AD65="","",IF(AK69&gt;0,IF(AK69&lt;=AD65,"X",""),""))</f>
        <v/>
      </c>
      <c r="AC69" s="261" t="str">
        <f>IF($F$28="","",$F$28)</f>
        <v>Job Training</v>
      </c>
      <c r="AD69" s="660"/>
      <c r="AE69" s="661"/>
      <c r="AF69" s="662"/>
      <c r="AG69" s="660"/>
      <c r="AH69" s="661"/>
      <c r="AI69" s="661"/>
      <c r="AJ69" s="662"/>
      <c r="AK69" s="297"/>
    </row>
    <row r="70" spans="4:47" ht="15" customHeight="1" x14ac:dyDescent="0.25">
      <c r="E70" s="44" t="str">
        <f>IF(G65="","",IF(N70&gt;0,IF(N70&lt;=G65,"X",""),""))</f>
        <v/>
      </c>
      <c r="F70" s="261" t="str">
        <f>IF($F$29="","",$F$29)</f>
        <v>Recreation</v>
      </c>
      <c r="G70" s="656"/>
      <c r="H70" s="657"/>
      <c r="I70" s="658"/>
      <c r="J70" s="656"/>
      <c r="K70" s="657"/>
      <c r="L70" s="657"/>
      <c r="M70" s="658"/>
      <c r="N70" s="45"/>
      <c r="X70" s="143"/>
      <c r="AB70" s="44" t="str">
        <f>IF(AD65="","",IF(AK70&gt;0,IF(AK70&lt;=AD65,"X",""),""))</f>
        <v/>
      </c>
      <c r="AC70" s="261" t="str">
        <f>IF($F$29="","",$F$29)</f>
        <v>Recreation</v>
      </c>
      <c r="AD70" s="660"/>
      <c r="AE70" s="661"/>
      <c r="AF70" s="662"/>
      <c r="AG70" s="660"/>
      <c r="AH70" s="661"/>
      <c r="AI70" s="661"/>
      <c r="AJ70" s="662"/>
      <c r="AK70" s="297"/>
    </row>
    <row r="71" spans="4:47" ht="15" customHeight="1" x14ac:dyDescent="0.25">
      <c r="E71" s="44" t="str">
        <f>IF(G65="","",IF(N71&gt;0,IF(N71&lt;=G65,"X",""),""))</f>
        <v/>
      </c>
      <c r="F71" s="261" t="str">
        <f>IF($F$30="","",$F$30)</f>
        <v>Health Services</v>
      </c>
      <c r="G71" s="656"/>
      <c r="H71" s="657"/>
      <c r="I71" s="658"/>
      <c r="J71" s="656"/>
      <c r="K71" s="657"/>
      <c r="L71" s="657"/>
      <c r="M71" s="658"/>
      <c r="N71" s="45"/>
      <c r="X71" s="143"/>
      <c r="AB71" s="44" t="str">
        <f>IF(AD65="","",IF(AK71&gt;0,IF(AK71&lt;=AD65,"X",""),""))</f>
        <v/>
      </c>
      <c r="AC71" s="261" t="str">
        <f>IF($F$30="","",$F$30)</f>
        <v>Health Services</v>
      </c>
      <c r="AD71" s="660"/>
      <c r="AE71" s="661"/>
      <c r="AF71" s="662"/>
      <c r="AG71" s="660"/>
      <c r="AH71" s="661"/>
      <c r="AI71" s="661"/>
      <c r="AJ71" s="662"/>
      <c r="AK71" s="297"/>
    </row>
    <row r="72" spans="4:47" ht="15" hidden="1" customHeight="1" x14ac:dyDescent="0.25">
      <c r="E72" s="44" t="str">
        <f>IF(G65="","",IF(N72&gt;0,IF(N72&lt;=G65,"X",""),""))</f>
        <v/>
      </c>
      <c r="F72" s="261" t="str">
        <f>IF($F$31="","",$F$31)</f>
        <v/>
      </c>
      <c r="G72" s="646"/>
      <c r="H72" s="647"/>
      <c r="I72" s="648"/>
      <c r="J72" s="646"/>
      <c r="K72" s="647"/>
      <c r="L72" s="647"/>
      <c r="M72" s="648"/>
      <c r="N72" s="116"/>
      <c r="X72" s="143"/>
      <c r="AB72" s="44" t="str">
        <f>IF(AD65="","",IF(AK72&gt;0,IF(AK72&lt;=AD65,"X",""),""))</f>
        <v/>
      </c>
      <c r="AC72" s="261" t="str">
        <f>IF($F$31="","",$F$31)</f>
        <v/>
      </c>
      <c r="AD72" s="646"/>
      <c r="AE72" s="647"/>
      <c r="AF72" s="648"/>
      <c r="AG72" s="646"/>
      <c r="AH72" s="647"/>
      <c r="AI72" s="647"/>
      <c r="AJ72" s="648"/>
      <c r="AK72" s="116"/>
    </row>
    <row r="73" spans="4:47" ht="15" hidden="1" customHeight="1" x14ac:dyDescent="0.25">
      <c r="E73" s="44" t="str">
        <f>IF(G65="","",IF(N73&gt;0,IF(N73&lt;=G65,"X",""),""))</f>
        <v/>
      </c>
      <c r="F73" s="261" t="str">
        <f>IF($F$32="","",$F$32)</f>
        <v/>
      </c>
      <c r="G73" s="646"/>
      <c r="H73" s="647"/>
      <c r="I73" s="648"/>
      <c r="J73" s="646"/>
      <c r="K73" s="647"/>
      <c r="L73" s="647"/>
      <c r="M73" s="648"/>
      <c r="N73" s="116"/>
      <c r="X73" s="143"/>
      <c r="AB73" s="44" t="str">
        <f>IF(AD65="","",IF(AK73&gt;0,IF(AK73&lt;=AD65,"X",""),""))</f>
        <v/>
      </c>
      <c r="AC73" s="261" t="str">
        <f>IF($F$32="","",$F$32)</f>
        <v/>
      </c>
      <c r="AD73" s="646"/>
      <c r="AE73" s="647"/>
      <c r="AF73" s="648"/>
      <c r="AG73" s="646"/>
      <c r="AH73" s="647"/>
      <c r="AI73" s="647"/>
      <c r="AJ73" s="648"/>
      <c r="AK73" s="116"/>
    </row>
    <row r="74" spans="4:47" ht="15" hidden="1" customHeight="1" x14ac:dyDescent="0.25">
      <c r="E74" s="44" t="str">
        <f>IF(G65="","",IF(N74&gt;0,IF(N74&lt;=G65,"X",""),""))</f>
        <v/>
      </c>
      <c r="F74" s="261" t="str">
        <f>IF($F$33="","",$F$33)</f>
        <v/>
      </c>
      <c r="G74" s="646"/>
      <c r="H74" s="647"/>
      <c r="I74" s="648"/>
      <c r="J74" s="646"/>
      <c r="K74" s="647"/>
      <c r="L74" s="647"/>
      <c r="M74" s="648"/>
      <c r="N74" s="116"/>
      <c r="X74" s="143"/>
      <c r="AB74" s="44" t="str">
        <f>IF(AD65="","",IF(AK74&gt;0,IF(AK74&lt;=AD65,"X",""),""))</f>
        <v/>
      </c>
      <c r="AC74" s="261" t="str">
        <f>IF($F$33="","",$F$33)</f>
        <v/>
      </c>
      <c r="AD74" s="646"/>
      <c r="AE74" s="647"/>
      <c r="AF74" s="648"/>
      <c r="AG74" s="646"/>
      <c r="AH74" s="647"/>
      <c r="AI74" s="647"/>
      <c r="AJ74" s="648"/>
      <c r="AK74" s="116"/>
    </row>
    <row r="75" spans="4:47" ht="14.4" thickBot="1" x14ac:dyDescent="0.3">
      <c r="D75" s="38"/>
      <c r="E75" s="38"/>
      <c r="F75" s="38"/>
      <c r="G75" s="38"/>
      <c r="H75" s="38"/>
      <c r="I75" s="38"/>
      <c r="J75" s="38"/>
      <c r="K75" s="38"/>
      <c r="L75" s="38"/>
      <c r="M75" s="38"/>
      <c r="N75" s="38"/>
      <c r="X75" s="143"/>
      <c r="AA75" s="38"/>
      <c r="AB75" s="38"/>
      <c r="AC75" s="38"/>
      <c r="AD75" s="38"/>
      <c r="AE75" s="38"/>
      <c r="AF75" s="38"/>
      <c r="AG75" s="38"/>
      <c r="AH75" s="38"/>
      <c r="AI75" s="38"/>
      <c r="AJ75" s="38"/>
      <c r="AK75" s="38"/>
    </row>
    <row r="76" spans="4:47" x14ac:dyDescent="0.25">
      <c r="D76" s="654"/>
      <c r="E76" s="654"/>
      <c r="F76" s="654"/>
      <c r="G76" s="654"/>
      <c r="H76" s="654"/>
      <c r="I76" s="654"/>
      <c r="J76" s="654"/>
      <c r="K76" s="654"/>
      <c r="L76" s="654"/>
      <c r="M76" s="654"/>
      <c r="N76" s="654"/>
      <c r="X76" s="143"/>
      <c r="AA76" s="654"/>
      <c r="AB76" s="654"/>
      <c r="AC76" s="654"/>
      <c r="AD76" s="654"/>
      <c r="AE76" s="654"/>
      <c r="AF76" s="654"/>
      <c r="AG76" s="654"/>
      <c r="AH76" s="654"/>
      <c r="AI76" s="654"/>
      <c r="AJ76" s="654"/>
      <c r="AK76" s="654"/>
    </row>
    <row r="77" spans="4:47" x14ac:dyDescent="0.25">
      <c r="E77" s="34" t="s">
        <v>191</v>
      </c>
      <c r="F77" s="39">
        <f>F64+1</f>
        <v>4</v>
      </c>
      <c r="G77" s="34" t="s">
        <v>192</v>
      </c>
      <c r="H77" s="34"/>
      <c r="I77" s="34"/>
      <c r="J77" s="266" t="s">
        <v>351</v>
      </c>
      <c r="K77" s="265"/>
      <c r="X77" s="143"/>
      <c r="AB77" s="34" t="s">
        <v>191</v>
      </c>
      <c r="AC77" s="39">
        <f>AC64+1</f>
        <v>4</v>
      </c>
      <c r="AD77" s="34" t="s">
        <v>192</v>
      </c>
      <c r="AE77" s="34"/>
      <c r="AF77" s="34"/>
      <c r="AG77" s="266" t="s">
        <v>351</v>
      </c>
      <c r="AH77" s="265"/>
    </row>
    <row r="78" spans="4:47" x14ac:dyDescent="0.25">
      <c r="D78" s="649" t="s">
        <v>193</v>
      </c>
      <c r="E78" s="649"/>
      <c r="F78" s="40" t="s">
        <v>183</v>
      </c>
      <c r="G78" s="41">
        <f>IF(F78=O$4,P$4,IF(F78=O$5,P$5,IF(F78=O$6,P$6,IF(F78=O$7,P$7,IF(F78=O$8,P$8,"")))))</f>
        <v>0</v>
      </c>
      <c r="H78" s="41"/>
      <c r="I78" s="41"/>
      <c r="J78" s="266" t="s">
        <v>352</v>
      </c>
      <c r="K78" s="265"/>
      <c r="L78" s="42"/>
      <c r="M78" s="42"/>
      <c r="N78" s="42"/>
      <c r="O78" s="107">
        <f>IF(F78="",0,1)</f>
        <v>0</v>
      </c>
      <c r="P78" s="107">
        <f>IF(E80="",0,1)</f>
        <v>0</v>
      </c>
      <c r="Q78" s="107">
        <f>IF(E81="",0,1)</f>
        <v>0</v>
      </c>
      <c r="R78" s="107">
        <f>IF(E82="",0,1)</f>
        <v>0</v>
      </c>
      <c r="S78" s="107">
        <f>IF(E83="",0,1)</f>
        <v>0</v>
      </c>
      <c r="T78" s="107">
        <f>IF(E84="",0,1)</f>
        <v>0</v>
      </c>
      <c r="U78" s="107">
        <f>IF(E85="",0,1)</f>
        <v>0</v>
      </c>
      <c r="V78" s="107">
        <f>IF(E86="",0,1)</f>
        <v>0</v>
      </c>
      <c r="W78" s="107">
        <f>IF(E87="",0,1)</f>
        <v>0</v>
      </c>
      <c r="X78" s="143"/>
      <c r="AA78" s="649" t="s">
        <v>193</v>
      </c>
      <c r="AB78" s="649"/>
      <c r="AC78" s="40" t="s">
        <v>183</v>
      </c>
      <c r="AD78" s="41">
        <f>IF(AC78=O$4,P$4,IF(AC78=O$5,P$5,IF(AC78=O$6,P$6,IF(AC78=O$7,P$7,IF(AC78=O$8,P$8,"")))))</f>
        <v>0</v>
      </c>
      <c r="AE78" s="41"/>
      <c r="AF78" s="41"/>
      <c r="AG78" s="266" t="s">
        <v>352</v>
      </c>
      <c r="AH78" s="265"/>
      <c r="AI78" s="42"/>
      <c r="AJ78" s="42"/>
      <c r="AK78" s="42"/>
      <c r="AL78" s="107">
        <f>IF(AC78="",0,1)</f>
        <v>0</v>
      </c>
      <c r="AM78" s="107">
        <f>IF(AB80="",0,1)</f>
        <v>0</v>
      </c>
      <c r="AN78" s="107">
        <f>IF(AB81="",0,1)</f>
        <v>0</v>
      </c>
      <c r="AO78" s="107">
        <f>IF(AB82="",0,1)</f>
        <v>0</v>
      </c>
      <c r="AP78" s="107">
        <f>IF(AB83="",0,1)</f>
        <v>0</v>
      </c>
      <c r="AQ78" s="107">
        <f>IF(AB84="",0,1)</f>
        <v>0</v>
      </c>
      <c r="AR78" s="107">
        <f>IF(AB85="",0,1)</f>
        <v>0</v>
      </c>
      <c r="AS78" s="107">
        <f>IF(AB86="",0,1)</f>
        <v>0</v>
      </c>
      <c r="AT78" s="107">
        <f>IF(AB87="",0,1)</f>
        <v>0</v>
      </c>
      <c r="AU78" s="107">
        <f>IF(AB87="",0,1)</f>
        <v>0</v>
      </c>
    </row>
    <row r="79" spans="4:47" x14ac:dyDescent="0.25">
      <c r="F79" s="439" t="s">
        <v>194</v>
      </c>
      <c r="G79" s="439" t="s">
        <v>195</v>
      </c>
      <c r="H79" s="439"/>
      <c r="I79" s="439"/>
      <c r="J79" s="439" t="s">
        <v>196</v>
      </c>
      <c r="K79" s="439"/>
      <c r="L79" s="439"/>
      <c r="M79" s="439"/>
      <c r="N79" s="439" t="s">
        <v>197</v>
      </c>
      <c r="X79" s="143"/>
      <c r="AC79" s="449" t="s">
        <v>194</v>
      </c>
      <c r="AD79" s="449" t="s">
        <v>195</v>
      </c>
      <c r="AE79" s="449"/>
      <c r="AF79" s="449"/>
      <c r="AG79" s="449" t="s">
        <v>196</v>
      </c>
      <c r="AH79" s="449"/>
      <c r="AI79" s="449"/>
      <c r="AJ79" s="449"/>
      <c r="AK79" s="449" t="s">
        <v>197</v>
      </c>
    </row>
    <row r="80" spans="4:47" ht="15" customHeight="1" x14ac:dyDescent="0.25">
      <c r="E80" s="44" t="str">
        <f>IF(N80="Yes", "X","")</f>
        <v/>
      </c>
      <c r="F80" s="482" t="str">
        <f>IF($F$26="","",$F$26)</f>
        <v>Food Access</v>
      </c>
      <c r="G80" s="651" t="s">
        <v>542</v>
      </c>
      <c r="H80" s="652"/>
      <c r="I80" s="652"/>
      <c r="J80" s="652"/>
      <c r="K80" s="652"/>
      <c r="L80" s="652"/>
      <c r="M80" s="653"/>
      <c r="N80" s="407"/>
      <c r="X80" s="143"/>
      <c r="AB80" s="44" t="str">
        <f>IF(AK80="Yes", "X","")</f>
        <v/>
      </c>
      <c r="AC80" s="482" t="str">
        <f>IF($F$26="","",$F$26)</f>
        <v>Food Access</v>
      </c>
      <c r="AD80" s="651" t="s">
        <v>542</v>
      </c>
      <c r="AE80" s="652"/>
      <c r="AF80" s="652"/>
      <c r="AG80" s="652"/>
      <c r="AH80" s="652"/>
      <c r="AI80" s="652"/>
      <c r="AJ80" s="653"/>
      <c r="AK80" s="407"/>
    </row>
    <row r="81" spans="4:47" ht="15" customHeight="1" x14ac:dyDescent="0.25">
      <c r="E81" s="44" t="str">
        <f>IF(G78="","",IF(N81&gt;0,IF(N81&lt;=G78,"X",""),""))</f>
        <v/>
      </c>
      <c r="F81" s="261" t="str">
        <f>IF($F$27="","",$F$27)</f>
        <v>Education</v>
      </c>
      <c r="G81" s="656"/>
      <c r="H81" s="657"/>
      <c r="I81" s="658"/>
      <c r="J81" s="656"/>
      <c r="K81" s="657"/>
      <c r="L81" s="657"/>
      <c r="M81" s="658"/>
      <c r="N81" s="45"/>
      <c r="X81" s="143"/>
      <c r="AB81" s="44" t="str">
        <f>IF(AD78="","",IF(AK81&gt;0,IF(AK81&lt;=AD78,"X",""),""))</f>
        <v/>
      </c>
      <c r="AC81" s="261" t="str">
        <f>IF($F$27="","",$F$27)</f>
        <v>Education</v>
      </c>
      <c r="AD81" s="660"/>
      <c r="AE81" s="661"/>
      <c r="AF81" s="662"/>
      <c r="AG81" s="660"/>
      <c r="AH81" s="661"/>
      <c r="AI81" s="661"/>
      <c r="AJ81" s="662"/>
      <c r="AK81" s="297"/>
    </row>
    <row r="82" spans="4:47" ht="15" customHeight="1" x14ac:dyDescent="0.25">
      <c r="E82" s="44" t="str">
        <f>IF(G78="","",IF(N82&gt;0,IF(N82&lt;=G78,"X",""),""))</f>
        <v/>
      </c>
      <c r="F82" s="261" t="str">
        <f>IF($F$28="","",$F$28)</f>
        <v>Job Training</v>
      </c>
      <c r="G82" s="656"/>
      <c r="H82" s="657"/>
      <c r="I82" s="658"/>
      <c r="J82" s="656"/>
      <c r="K82" s="657"/>
      <c r="L82" s="657"/>
      <c r="M82" s="658"/>
      <c r="N82" s="45"/>
      <c r="X82" s="143"/>
      <c r="AB82" s="44" t="str">
        <f>IF(AD78="","",IF(AK82&gt;0,IF(AK82&lt;=AD78,"X",""),""))</f>
        <v/>
      </c>
      <c r="AC82" s="261" t="str">
        <f>IF($F$28="","",$F$28)</f>
        <v>Job Training</v>
      </c>
      <c r="AD82" s="660"/>
      <c r="AE82" s="661"/>
      <c r="AF82" s="662"/>
      <c r="AG82" s="660"/>
      <c r="AH82" s="661"/>
      <c r="AI82" s="661"/>
      <c r="AJ82" s="662"/>
      <c r="AK82" s="297"/>
    </row>
    <row r="83" spans="4:47" ht="15" customHeight="1" x14ac:dyDescent="0.25">
      <c r="E83" s="44" t="str">
        <f>IF(G78="","",IF(N83&gt;0,IF(N83&lt;=G78,"X",""),""))</f>
        <v/>
      </c>
      <c r="F83" s="261" t="str">
        <f>IF($F$29="","",$F$29)</f>
        <v>Recreation</v>
      </c>
      <c r="G83" s="656"/>
      <c r="H83" s="657"/>
      <c r="I83" s="658"/>
      <c r="J83" s="656"/>
      <c r="K83" s="657"/>
      <c r="L83" s="657"/>
      <c r="M83" s="658"/>
      <c r="N83" s="45"/>
      <c r="X83" s="143"/>
      <c r="AB83" s="44" t="str">
        <f>IF(AD78="","",IF(AK83&gt;0,IF(AK83&lt;=AD78,"X",""),""))</f>
        <v/>
      </c>
      <c r="AC83" s="261" t="str">
        <f>IF($F$29="","",$F$29)</f>
        <v>Recreation</v>
      </c>
      <c r="AD83" s="660"/>
      <c r="AE83" s="661"/>
      <c r="AF83" s="662"/>
      <c r="AG83" s="660"/>
      <c r="AH83" s="661"/>
      <c r="AI83" s="661"/>
      <c r="AJ83" s="662"/>
      <c r="AK83" s="297"/>
    </row>
    <row r="84" spans="4:47" ht="15" customHeight="1" x14ac:dyDescent="0.25">
      <c r="E84" s="44" t="str">
        <f>IF(G78="","",IF(N84&gt;0,IF(N84&lt;=G78,"X",""),""))</f>
        <v/>
      </c>
      <c r="F84" s="261" t="str">
        <f>IF($F$30="","",$F$30)</f>
        <v>Health Services</v>
      </c>
      <c r="G84" s="656"/>
      <c r="H84" s="657"/>
      <c r="I84" s="658"/>
      <c r="J84" s="656"/>
      <c r="K84" s="657"/>
      <c r="L84" s="657"/>
      <c r="M84" s="658"/>
      <c r="N84" s="45"/>
      <c r="X84" s="143"/>
      <c r="AB84" s="44" t="str">
        <f>IF(AD78="","",IF(AK84&gt;0,IF(AK84&lt;=AD78,"X",""),""))</f>
        <v/>
      </c>
      <c r="AC84" s="261" t="str">
        <f>IF($F$30="","",$F$30)</f>
        <v>Health Services</v>
      </c>
      <c r="AD84" s="660"/>
      <c r="AE84" s="661"/>
      <c r="AF84" s="662"/>
      <c r="AG84" s="660"/>
      <c r="AH84" s="661"/>
      <c r="AI84" s="661"/>
      <c r="AJ84" s="662"/>
      <c r="AK84" s="297"/>
    </row>
    <row r="85" spans="4:47" ht="15" hidden="1" customHeight="1" x14ac:dyDescent="0.25">
      <c r="E85" s="44" t="str">
        <f>IF(G78="","",IF(N85&gt;0,IF(N85&lt;=G78,"X",""),""))</f>
        <v/>
      </c>
      <c r="F85" s="261" t="str">
        <f>IF($F$31="","",$F$31)</f>
        <v/>
      </c>
      <c r="G85" s="646"/>
      <c r="H85" s="647"/>
      <c r="I85" s="648"/>
      <c r="J85" s="646"/>
      <c r="K85" s="647"/>
      <c r="L85" s="647"/>
      <c r="M85" s="648"/>
      <c r="N85" s="116"/>
      <c r="X85" s="143"/>
      <c r="AB85" s="44" t="str">
        <f>IF(AD78="","",IF(AK85&gt;0,IF(AK85&lt;=AD78,"X",""),""))</f>
        <v/>
      </c>
      <c r="AC85" s="261" t="str">
        <f>IF($F$31="","",$F$31)</f>
        <v/>
      </c>
      <c r="AD85" s="646"/>
      <c r="AE85" s="647"/>
      <c r="AF85" s="648"/>
      <c r="AG85" s="646"/>
      <c r="AH85" s="647"/>
      <c r="AI85" s="647"/>
      <c r="AJ85" s="648"/>
      <c r="AK85" s="116"/>
    </row>
    <row r="86" spans="4:47" ht="15" hidden="1" customHeight="1" x14ac:dyDescent="0.25">
      <c r="E86" s="44" t="str">
        <f>IF(G78="","",IF(N86&gt;0,IF(N86&lt;=G78,"X",""),""))</f>
        <v/>
      </c>
      <c r="F86" s="261" t="str">
        <f>IF($F$32="","",$F$32)</f>
        <v/>
      </c>
      <c r="G86" s="646"/>
      <c r="H86" s="647"/>
      <c r="I86" s="648"/>
      <c r="J86" s="646"/>
      <c r="K86" s="647"/>
      <c r="L86" s="647"/>
      <c r="M86" s="648"/>
      <c r="N86" s="116"/>
      <c r="X86" s="143"/>
      <c r="AB86" s="44" t="str">
        <f>IF(AD78="","",IF(AK86&gt;0,IF(AK86&lt;=AD78,"X",""),""))</f>
        <v/>
      </c>
      <c r="AC86" s="261" t="str">
        <f>IF($F$32="","",$F$32)</f>
        <v/>
      </c>
      <c r="AD86" s="646"/>
      <c r="AE86" s="647"/>
      <c r="AF86" s="648"/>
      <c r="AG86" s="646"/>
      <c r="AH86" s="647"/>
      <c r="AI86" s="647"/>
      <c r="AJ86" s="648"/>
      <c r="AK86" s="116"/>
    </row>
    <row r="87" spans="4:47" ht="15" hidden="1" customHeight="1" x14ac:dyDescent="0.25">
      <c r="E87" s="44" t="str">
        <f>IF(G78="","",IF(N87&gt;0,IF(N87&lt;=G78,"X",""),""))</f>
        <v/>
      </c>
      <c r="F87" s="261" t="str">
        <f>IF($F$33="","",$F$33)</f>
        <v/>
      </c>
      <c r="G87" s="646"/>
      <c r="H87" s="647"/>
      <c r="I87" s="648"/>
      <c r="J87" s="646"/>
      <c r="K87" s="647"/>
      <c r="L87" s="647"/>
      <c r="M87" s="648"/>
      <c r="N87" s="116"/>
      <c r="X87" s="143"/>
      <c r="AB87" s="44" t="str">
        <f>IF(AD78="","",IF(AK87&gt;0,IF(AK87&lt;=AD78,"X",""),""))</f>
        <v/>
      </c>
      <c r="AC87" s="261" t="str">
        <f>IF($F$33="","",$F$33)</f>
        <v/>
      </c>
      <c r="AD87" s="646"/>
      <c r="AE87" s="647"/>
      <c r="AF87" s="648"/>
      <c r="AG87" s="646"/>
      <c r="AH87" s="647"/>
      <c r="AI87" s="647"/>
      <c r="AJ87" s="648"/>
      <c r="AK87" s="116"/>
    </row>
    <row r="88" spans="4:47" ht="14.4" thickBot="1" x14ac:dyDescent="0.3">
      <c r="D88" s="38"/>
      <c r="E88" s="38"/>
      <c r="F88" s="38"/>
      <c r="G88" s="38"/>
      <c r="H88" s="38"/>
      <c r="I88" s="38"/>
      <c r="J88" s="38"/>
      <c r="K88" s="38"/>
      <c r="L88" s="38"/>
      <c r="M88" s="38"/>
      <c r="N88" s="38"/>
      <c r="X88" s="143"/>
      <c r="AA88" s="38"/>
      <c r="AB88" s="38"/>
      <c r="AC88" s="38"/>
      <c r="AD88" s="38"/>
      <c r="AE88" s="38"/>
      <c r="AF88" s="38"/>
      <c r="AG88" s="38"/>
      <c r="AH88" s="38"/>
      <c r="AI88" s="38"/>
      <c r="AJ88" s="38"/>
      <c r="AK88" s="38"/>
    </row>
    <row r="89" spans="4:47" x14ac:dyDescent="0.25">
      <c r="D89" s="654"/>
      <c r="E89" s="654"/>
      <c r="F89" s="654"/>
      <c r="G89" s="654"/>
      <c r="H89" s="654"/>
      <c r="I89" s="654"/>
      <c r="J89" s="654"/>
      <c r="K89" s="654"/>
      <c r="L89" s="654"/>
      <c r="M89" s="654"/>
      <c r="N89" s="654"/>
      <c r="X89" s="143"/>
      <c r="AA89" s="654"/>
      <c r="AB89" s="654"/>
      <c r="AC89" s="654"/>
      <c r="AD89" s="654"/>
      <c r="AE89" s="654"/>
      <c r="AF89" s="654"/>
      <c r="AG89" s="654"/>
      <c r="AH89" s="654"/>
      <c r="AI89" s="654"/>
      <c r="AJ89" s="654"/>
      <c r="AK89" s="654"/>
    </row>
    <row r="90" spans="4:47" x14ac:dyDescent="0.25">
      <c r="E90" s="34" t="s">
        <v>191</v>
      </c>
      <c r="F90" s="39">
        <f>F77+1</f>
        <v>5</v>
      </c>
      <c r="G90" s="34" t="s">
        <v>192</v>
      </c>
      <c r="H90" s="34"/>
      <c r="I90" s="34"/>
      <c r="J90" s="266" t="s">
        <v>351</v>
      </c>
      <c r="K90" s="265"/>
      <c r="X90" s="143"/>
      <c r="AB90" s="34" t="s">
        <v>191</v>
      </c>
      <c r="AC90" s="39">
        <f>AC77+1</f>
        <v>5</v>
      </c>
      <c r="AD90" s="34" t="s">
        <v>192</v>
      </c>
      <c r="AE90" s="34"/>
      <c r="AF90" s="34"/>
      <c r="AG90" s="266" t="s">
        <v>351</v>
      </c>
      <c r="AH90" s="265"/>
    </row>
    <row r="91" spans="4:47" x14ac:dyDescent="0.25">
      <c r="D91" s="649" t="s">
        <v>193</v>
      </c>
      <c r="E91" s="649"/>
      <c r="F91" s="40" t="s">
        <v>183</v>
      </c>
      <c r="G91" s="41">
        <f>IF(F91=O$4,P$4,IF(F91=O$5,P$5,IF(F91=O$6,P$6,IF(F91=O$7,P$7,IF(F91=O$8,P$8,"")))))</f>
        <v>0</v>
      </c>
      <c r="H91" s="41"/>
      <c r="I91" s="41"/>
      <c r="J91" s="266" t="s">
        <v>352</v>
      </c>
      <c r="K91" s="265"/>
      <c r="L91" s="42"/>
      <c r="M91" s="42"/>
      <c r="N91" s="42"/>
      <c r="O91" s="107">
        <f>IF(F91="",0,1)</f>
        <v>0</v>
      </c>
      <c r="P91" s="107">
        <f>IF(E93="",0,1)</f>
        <v>0</v>
      </c>
      <c r="Q91" s="107">
        <f>IF(E94="",0,1)</f>
        <v>0</v>
      </c>
      <c r="R91" s="107">
        <f>IF(E95="",0,1)</f>
        <v>0</v>
      </c>
      <c r="S91" s="107">
        <f>IF(E96="",0,1)</f>
        <v>0</v>
      </c>
      <c r="T91" s="107">
        <f>IF(E97="",0,1)</f>
        <v>0</v>
      </c>
      <c r="U91" s="107">
        <f>IF(E98="",0,1)</f>
        <v>0</v>
      </c>
      <c r="V91" s="107">
        <f>IF(E99="",0,1)</f>
        <v>0</v>
      </c>
      <c r="W91" s="107">
        <f>IF(E100="",0,1)</f>
        <v>0</v>
      </c>
      <c r="X91" s="143"/>
      <c r="AA91" s="649" t="s">
        <v>193</v>
      </c>
      <c r="AB91" s="649"/>
      <c r="AC91" s="40" t="s">
        <v>183</v>
      </c>
      <c r="AD91" s="41">
        <f>IF(AC91=O$4,P$4,IF(AC91=O$5,P$5,IF(AC91=O$6,P$6,IF(AC91=O$7,P$7,IF(AC91=O$8,P$8,"")))))</f>
        <v>0</v>
      </c>
      <c r="AE91" s="41"/>
      <c r="AF91" s="41"/>
      <c r="AG91" s="266" t="s">
        <v>352</v>
      </c>
      <c r="AH91" s="265"/>
      <c r="AI91" s="42"/>
      <c r="AJ91" s="42"/>
      <c r="AK91" s="42"/>
      <c r="AL91" s="107">
        <f>IF(AC91="",0,1)</f>
        <v>0</v>
      </c>
      <c r="AM91" s="107">
        <f>IF(AB93="",0,1)</f>
        <v>0</v>
      </c>
      <c r="AN91" s="107">
        <f>IF(AB94="",0,1)</f>
        <v>0</v>
      </c>
      <c r="AO91" s="107">
        <f>IF(AB95="",0,1)</f>
        <v>0</v>
      </c>
      <c r="AP91" s="107">
        <f>IF(AB96="",0,1)</f>
        <v>0</v>
      </c>
      <c r="AQ91" s="107">
        <f>IF(AB97="",0,1)</f>
        <v>0</v>
      </c>
      <c r="AR91" s="107">
        <f>IF(AB98="",0,1)</f>
        <v>0</v>
      </c>
      <c r="AS91" s="107">
        <f>IF(AB99="",0,1)</f>
        <v>0</v>
      </c>
      <c r="AT91" s="107">
        <f>IF(AB100="",0,1)</f>
        <v>0</v>
      </c>
      <c r="AU91" s="107">
        <f>IF(AB100="",0,1)</f>
        <v>0</v>
      </c>
    </row>
    <row r="92" spans="4:47" x14ac:dyDescent="0.25">
      <c r="F92" s="439" t="s">
        <v>194</v>
      </c>
      <c r="G92" s="439" t="s">
        <v>195</v>
      </c>
      <c r="H92" s="439"/>
      <c r="I92" s="439"/>
      <c r="J92" s="439" t="s">
        <v>196</v>
      </c>
      <c r="K92" s="439"/>
      <c r="L92" s="439"/>
      <c r="M92" s="439"/>
      <c r="N92" s="439" t="s">
        <v>197</v>
      </c>
      <c r="X92" s="143"/>
      <c r="AC92" s="449" t="s">
        <v>194</v>
      </c>
      <c r="AD92" s="449" t="s">
        <v>195</v>
      </c>
      <c r="AE92" s="449"/>
      <c r="AF92" s="449"/>
      <c r="AG92" s="449" t="s">
        <v>196</v>
      </c>
      <c r="AH92" s="449"/>
      <c r="AI92" s="449"/>
      <c r="AJ92" s="449"/>
      <c r="AK92" s="449" t="s">
        <v>197</v>
      </c>
    </row>
    <row r="93" spans="4:47" ht="15" customHeight="1" x14ac:dyDescent="0.25">
      <c r="E93" s="44" t="str">
        <f>IF(N93="Yes", "X","")</f>
        <v/>
      </c>
      <c r="F93" s="482" t="str">
        <f>IF($F$26="","",$F$26)</f>
        <v>Food Access</v>
      </c>
      <c r="G93" s="651" t="s">
        <v>542</v>
      </c>
      <c r="H93" s="652"/>
      <c r="I93" s="652"/>
      <c r="J93" s="652"/>
      <c r="K93" s="652"/>
      <c r="L93" s="652"/>
      <c r="M93" s="653"/>
      <c r="N93" s="407"/>
      <c r="X93" s="143"/>
      <c r="AB93" s="44" t="str">
        <f>IF(AK93="Yes", "X","")</f>
        <v/>
      </c>
      <c r="AC93" s="482" t="str">
        <f>IF($F$26="","",$F$26)</f>
        <v>Food Access</v>
      </c>
      <c r="AD93" s="651" t="s">
        <v>542</v>
      </c>
      <c r="AE93" s="652"/>
      <c r="AF93" s="652"/>
      <c r="AG93" s="652"/>
      <c r="AH93" s="652"/>
      <c r="AI93" s="652"/>
      <c r="AJ93" s="653"/>
      <c r="AK93" s="407"/>
    </row>
    <row r="94" spans="4:47" ht="15" customHeight="1" x14ac:dyDescent="0.25">
      <c r="E94" s="44" t="str">
        <f>IF(G91="","",IF(N94&gt;0,IF(N94&lt;=G91,"X",""),""))</f>
        <v/>
      </c>
      <c r="F94" s="261" t="str">
        <f>IF($F$27="","",$F$27)</f>
        <v>Education</v>
      </c>
      <c r="G94" s="656"/>
      <c r="H94" s="657"/>
      <c r="I94" s="658"/>
      <c r="J94" s="656"/>
      <c r="K94" s="657"/>
      <c r="L94" s="657"/>
      <c r="M94" s="658"/>
      <c r="N94" s="45"/>
      <c r="X94" s="143"/>
      <c r="AB94" s="44" t="str">
        <f>IF(AD91="","",IF(AK94&gt;0,IF(AK94&lt;=AD91,"X",""),""))</f>
        <v/>
      </c>
      <c r="AC94" s="261" t="str">
        <f>IF($F$27="","",$F$27)</f>
        <v>Education</v>
      </c>
      <c r="AD94" s="660"/>
      <c r="AE94" s="661"/>
      <c r="AF94" s="662"/>
      <c r="AG94" s="660"/>
      <c r="AH94" s="661"/>
      <c r="AI94" s="661"/>
      <c r="AJ94" s="662"/>
      <c r="AK94" s="297"/>
    </row>
    <row r="95" spans="4:47" ht="15" customHeight="1" x14ac:dyDescent="0.25">
      <c r="E95" s="44" t="str">
        <f>IF(G91="","",IF(N95&gt;0,IF(N95&lt;=G91,"X",""),""))</f>
        <v/>
      </c>
      <c r="F95" s="261" t="str">
        <f>IF($F$28="","",$F$28)</f>
        <v>Job Training</v>
      </c>
      <c r="G95" s="656"/>
      <c r="H95" s="657"/>
      <c r="I95" s="658"/>
      <c r="J95" s="656"/>
      <c r="K95" s="657"/>
      <c r="L95" s="657"/>
      <c r="M95" s="658"/>
      <c r="N95" s="45"/>
      <c r="X95" s="143"/>
      <c r="AB95" s="44" t="str">
        <f>IF(AD91="","",IF(AK95&gt;0,IF(AK95&lt;=AD91,"X",""),""))</f>
        <v/>
      </c>
      <c r="AC95" s="261" t="str">
        <f>IF($F$28="","",$F$28)</f>
        <v>Job Training</v>
      </c>
      <c r="AD95" s="660"/>
      <c r="AE95" s="661"/>
      <c r="AF95" s="662"/>
      <c r="AG95" s="660"/>
      <c r="AH95" s="661"/>
      <c r="AI95" s="661"/>
      <c r="AJ95" s="662"/>
      <c r="AK95" s="297"/>
    </row>
    <row r="96" spans="4:47" ht="15" customHeight="1" x14ac:dyDescent="0.25">
      <c r="E96" s="44" t="str">
        <f>IF(G91="","",IF(N96&gt;0,IF(N96&lt;=G91,"X",""),""))</f>
        <v/>
      </c>
      <c r="F96" s="261" t="str">
        <f>IF($F$29="","",$F$29)</f>
        <v>Recreation</v>
      </c>
      <c r="G96" s="656"/>
      <c r="H96" s="657"/>
      <c r="I96" s="658"/>
      <c r="J96" s="656"/>
      <c r="K96" s="657"/>
      <c r="L96" s="657"/>
      <c r="M96" s="658"/>
      <c r="N96" s="45"/>
      <c r="X96" s="143"/>
      <c r="AB96" s="44" t="str">
        <f>IF(AD91="","",IF(AK96&gt;0,IF(AK96&lt;=AD91,"X",""),""))</f>
        <v/>
      </c>
      <c r="AC96" s="261" t="str">
        <f>IF($F$29="","",$F$29)</f>
        <v>Recreation</v>
      </c>
      <c r="AD96" s="660"/>
      <c r="AE96" s="661"/>
      <c r="AF96" s="662"/>
      <c r="AG96" s="660"/>
      <c r="AH96" s="661"/>
      <c r="AI96" s="661"/>
      <c r="AJ96" s="662"/>
      <c r="AK96" s="297"/>
    </row>
    <row r="97" spans="4:47" ht="15" customHeight="1" x14ac:dyDescent="0.25">
      <c r="E97" s="44" t="str">
        <f>IF(G91="","",IF(N97&gt;0,IF(N97&lt;=G91,"X",""),""))</f>
        <v/>
      </c>
      <c r="F97" s="261" t="str">
        <f>IF($F$30="","",$F$30)</f>
        <v>Health Services</v>
      </c>
      <c r="G97" s="656"/>
      <c r="H97" s="657"/>
      <c r="I97" s="658"/>
      <c r="J97" s="656"/>
      <c r="K97" s="657"/>
      <c r="L97" s="657"/>
      <c r="M97" s="658"/>
      <c r="N97" s="45"/>
      <c r="X97" s="143"/>
      <c r="AB97" s="44" t="str">
        <f>IF(AD91="","",IF(AK97&gt;0,IF(AK97&lt;=AD91,"X",""),""))</f>
        <v/>
      </c>
      <c r="AC97" s="261" t="str">
        <f>IF($F$30="","",$F$30)</f>
        <v>Health Services</v>
      </c>
      <c r="AD97" s="660"/>
      <c r="AE97" s="661"/>
      <c r="AF97" s="662"/>
      <c r="AG97" s="660"/>
      <c r="AH97" s="661"/>
      <c r="AI97" s="661"/>
      <c r="AJ97" s="662"/>
      <c r="AK97" s="297"/>
    </row>
    <row r="98" spans="4:47" ht="15" hidden="1" customHeight="1" x14ac:dyDescent="0.25">
      <c r="E98" s="44" t="str">
        <f>IF(G91="","",IF(N98&gt;0,IF(N98&lt;=G91,"X",""),""))</f>
        <v/>
      </c>
      <c r="F98" s="261" t="str">
        <f>IF($F$31="","",$F$31)</f>
        <v/>
      </c>
      <c r="G98" s="646"/>
      <c r="H98" s="647"/>
      <c r="I98" s="648"/>
      <c r="J98" s="646"/>
      <c r="K98" s="647"/>
      <c r="L98" s="647"/>
      <c r="M98" s="648"/>
      <c r="N98" s="116"/>
      <c r="X98" s="143"/>
      <c r="AB98" s="44" t="str">
        <f>IF(AD91="","",IF(AK98&gt;0,IF(AK98&lt;=AD91,"X",""),""))</f>
        <v/>
      </c>
      <c r="AC98" s="261" t="str">
        <f>IF($F$31="","",$F$31)</f>
        <v/>
      </c>
      <c r="AD98" s="646"/>
      <c r="AE98" s="647"/>
      <c r="AF98" s="648"/>
      <c r="AG98" s="646"/>
      <c r="AH98" s="647"/>
      <c r="AI98" s="647"/>
      <c r="AJ98" s="648"/>
      <c r="AK98" s="116"/>
    </row>
    <row r="99" spans="4:47" ht="15" hidden="1" customHeight="1" x14ac:dyDescent="0.25">
      <c r="E99" s="44" t="str">
        <f>IF(G91="","",IF(N99&gt;0,IF(N99&lt;=G91,"X",""),""))</f>
        <v/>
      </c>
      <c r="F99" s="261" t="str">
        <f>IF($F$32="","",$F$32)</f>
        <v/>
      </c>
      <c r="G99" s="646"/>
      <c r="H99" s="647"/>
      <c r="I99" s="648"/>
      <c r="J99" s="646"/>
      <c r="K99" s="647"/>
      <c r="L99" s="647"/>
      <c r="M99" s="648"/>
      <c r="N99" s="116"/>
      <c r="X99" s="143"/>
      <c r="AB99" s="44" t="str">
        <f>IF(AD91="","",IF(AK99&gt;0,IF(AK99&lt;=AD91,"X",""),""))</f>
        <v/>
      </c>
      <c r="AC99" s="261" t="str">
        <f>IF($F$32="","",$F$32)</f>
        <v/>
      </c>
      <c r="AD99" s="646"/>
      <c r="AE99" s="647"/>
      <c r="AF99" s="648"/>
      <c r="AG99" s="646"/>
      <c r="AH99" s="647"/>
      <c r="AI99" s="647"/>
      <c r="AJ99" s="648"/>
      <c r="AK99" s="116"/>
    </row>
    <row r="100" spans="4:47" ht="15" hidden="1" customHeight="1" x14ac:dyDescent="0.25">
      <c r="E100" s="44" t="str">
        <f>IF(G91="","",IF(N100&gt;0,IF(N100&lt;=G91,"X",""),""))</f>
        <v/>
      </c>
      <c r="F100" s="261" t="str">
        <f>IF($F$33="","",$F$33)</f>
        <v/>
      </c>
      <c r="G100" s="646"/>
      <c r="H100" s="647"/>
      <c r="I100" s="648"/>
      <c r="J100" s="646"/>
      <c r="K100" s="647"/>
      <c r="L100" s="647"/>
      <c r="M100" s="648"/>
      <c r="N100" s="116"/>
      <c r="X100" s="143"/>
      <c r="AB100" s="44" t="str">
        <f>IF(AD91="","",IF(AK100&gt;0,IF(AK100&lt;=AD91,"X",""),""))</f>
        <v/>
      </c>
      <c r="AC100" s="261" t="str">
        <f>IF($F$33="","",$F$33)</f>
        <v/>
      </c>
      <c r="AD100" s="646"/>
      <c r="AE100" s="647"/>
      <c r="AF100" s="648"/>
      <c r="AG100" s="646"/>
      <c r="AH100" s="647"/>
      <c r="AI100" s="647"/>
      <c r="AJ100" s="648"/>
      <c r="AK100" s="116"/>
    </row>
    <row r="101" spans="4:47" ht="14.4" thickBot="1" x14ac:dyDescent="0.3">
      <c r="D101" s="38"/>
      <c r="E101" s="38"/>
      <c r="F101" s="38"/>
      <c r="G101" s="38"/>
      <c r="H101" s="38"/>
      <c r="I101" s="38"/>
      <c r="J101" s="38"/>
      <c r="K101" s="38"/>
      <c r="L101" s="38"/>
      <c r="M101" s="38"/>
      <c r="N101" s="38"/>
      <c r="X101" s="143"/>
      <c r="AA101" s="38"/>
      <c r="AB101" s="38"/>
      <c r="AC101" s="38"/>
      <c r="AD101" s="38"/>
      <c r="AE101" s="38"/>
      <c r="AF101" s="38"/>
      <c r="AG101" s="38"/>
      <c r="AH101" s="38"/>
      <c r="AI101" s="38"/>
      <c r="AJ101" s="38"/>
      <c r="AK101" s="38"/>
    </row>
    <row r="102" spans="4:47" x14ac:dyDescent="0.25">
      <c r="D102" s="654"/>
      <c r="E102" s="654"/>
      <c r="F102" s="654"/>
      <c r="G102" s="654"/>
      <c r="H102" s="654"/>
      <c r="I102" s="654"/>
      <c r="J102" s="654"/>
      <c r="K102" s="654"/>
      <c r="L102" s="654"/>
      <c r="M102" s="654"/>
      <c r="N102" s="654"/>
      <c r="X102" s="143"/>
      <c r="AA102" s="654"/>
      <c r="AB102" s="654"/>
      <c r="AC102" s="654"/>
      <c r="AD102" s="654"/>
      <c r="AE102" s="654"/>
      <c r="AF102" s="654"/>
      <c r="AG102" s="654"/>
      <c r="AH102" s="654"/>
      <c r="AI102" s="654"/>
      <c r="AJ102" s="654"/>
      <c r="AK102" s="654"/>
    </row>
    <row r="103" spans="4:47" x14ac:dyDescent="0.25">
      <c r="E103" s="34" t="s">
        <v>191</v>
      </c>
      <c r="F103" s="39">
        <f>F90+1</f>
        <v>6</v>
      </c>
      <c r="G103" s="34" t="s">
        <v>192</v>
      </c>
      <c r="H103" s="34"/>
      <c r="I103" s="34"/>
      <c r="J103" s="266" t="s">
        <v>351</v>
      </c>
      <c r="K103" s="265"/>
      <c r="X103" s="143"/>
      <c r="AB103" s="34" t="s">
        <v>191</v>
      </c>
      <c r="AC103" s="39">
        <f>AC90+1</f>
        <v>6</v>
      </c>
      <c r="AD103" s="34" t="s">
        <v>192</v>
      </c>
      <c r="AE103" s="34"/>
      <c r="AF103" s="34"/>
      <c r="AG103" s="266" t="s">
        <v>351</v>
      </c>
      <c r="AH103" s="265"/>
    </row>
    <row r="104" spans="4:47" x14ac:dyDescent="0.25">
      <c r="D104" s="649" t="s">
        <v>193</v>
      </c>
      <c r="E104" s="649"/>
      <c r="F104" s="40" t="s">
        <v>183</v>
      </c>
      <c r="G104" s="41">
        <f>IF(F104=O$4,P$4,IF(F104=O$5,P$5,IF(F104=O$6,P$6,IF(F104=O$7,P$7,IF(F104=O$8,P$8,"")))))</f>
        <v>0</v>
      </c>
      <c r="H104" s="41"/>
      <c r="I104" s="41"/>
      <c r="J104" s="266" t="s">
        <v>352</v>
      </c>
      <c r="K104" s="265"/>
      <c r="L104" s="42"/>
      <c r="M104" s="42"/>
      <c r="N104" s="42"/>
      <c r="O104" s="107">
        <f>IF(F104="",0,1)</f>
        <v>0</v>
      </c>
      <c r="P104" s="107">
        <f>IF(E106="",0,1)</f>
        <v>0</v>
      </c>
      <c r="Q104" s="107">
        <f>IF(E107="",0,1)</f>
        <v>0</v>
      </c>
      <c r="R104" s="107">
        <f>IF(E108="",0,1)</f>
        <v>0</v>
      </c>
      <c r="S104" s="107">
        <f>IF(E109="",0,1)</f>
        <v>0</v>
      </c>
      <c r="T104" s="107">
        <f>IF(E110="",0,1)</f>
        <v>0</v>
      </c>
      <c r="U104" s="107">
        <f>IF(E111="",0,1)</f>
        <v>0</v>
      </c>
      <c r="V104" s="107">
        <f>IF(E112="",0,1)</f>
        <v>0</v>
      </c>
      <c r="W104" s="107">
        <f>IF(E113="",0,1)</f>
        <v>0</v>
      </c>
      <c r="X104" s="143"/>
      <c r="AA104" s="649" t="s">
        <v>193</v>
      </c>
      <c r="AB104" s="649"/>
      <c r="AC104" s="40" t="s">
        <v>183</v>
      </c>
      <c r="AD104" s="41">
        <f>IF(AC104=O$4,P$4,IF(AC104=O$5,P$5,IF(AC104=O$6,P$6,IF(AC104=O$7,P$7,IF(AC104=O$8,P$8,"")))))</f>
        <v>0</v>
      </c>
      <c r="AE104" s="41"/>
      <c r="AF104" s="41"/>
      <c r="AG104" s="266" t="s">
        <v>352</v>
      </c>
      <c r="AH104" s="265"/>
      <c r="AI104" s="42"/>
      <c r="AJ104" s="42"/>
      <c r="AK104" s="42"/>
      <c r="AL104" s="107">
        <f>IF(AC104="",0,1)</f>
        <v>0</v>
      </c>
      <c r="AM104" s="107">
        <f>IF(AB106="",0,1)</f>
        <v>0</v>
      </c>
      <c r="AN104" s="107">
        <f>IF(AB107="",0,1)</f>
        <v>0</v>
      </c>
      <c r="AO104" s="107">
        <f>IF(AB108="",0,1)</f>
        <v>0</v>
      </c>
      <c r="AP104" s="107">
        <f>IF(AB109="",0,1)</f>
        <v>0</v>
      </c>
      <c r="AQ104" s="107">
        <f>IF(AB110="",0,1)</f>
        <v>0</v>
      </c>
      <c r="AR104" s="107">
        <f>IF(AB111="",0,1)</f>
        <v>0</v>
      </c>
      <c r="AS104" s="107">
        <f>IF(AB112="",0,1)</f>
        <v>0</v>
      </c>
      <c r="AT104" s="107">
        <f>IF(AB113="",0,1)</f>
        <v>0</v>
      </c>
      <c r="AU104" s="107">
        <f>IF(AB113="",0,1)</f>
        <v>0</v>
      </c>
    </row>
    <row r="105" spans="4:47" x14ac:dyDescent="0.25">
      <c r="F105" s="439" t="s">
        <v>194</v>
      </c>
      <c r="G105" s="439" t="s">
        <v>195</v>
      </c>
      <c r="H105" s="439"/>
      <c r="I105" s="439"/>
      <c r="J105" s="439" t="s">
        <v>196</v>
      </c>
      <c r="K105" s="439"/>
      <c r="L105" s="439"/>
      <c r="M105" s="439"/>
      <c r="N105" s="439" t="s">
        <v>197</v>
      </c>
      <c r="X105" s="143"/>
      <c r="AC105" s="449" t="s">
        <v>194</v>
      </c>
      <c r="AD105" s="449" t="s">
        <v>195</v>
      </c>
      <c r="AE105" s="449"/>
      <c r="AF105" s="449"/>
      <c r="AG105" s="449" t="s">
        <v>196</v>
      </c>
      <c r="AH105" s="449"/>
      <c r="AI105" s="449"/>
      <c r="AJ105" s="449"/>
      <c r="AK105" s="449" t="s">
        <v>197</v>
      </c>
    </row>
    <row r="106" spans="4:47" ht="15" customHeight="1" x14ac:dyDescent="0.25">
      <c r="E106" s="44" t="str">
        <f>IF(N106="Yes", "X","")</f>
        <v/>
      </c>
      <c r="F106" s="482" t="str">
        <f>IF($F$26="","",$F$26)</f>
        <v>Food Access</v>
      </c>
      <c r="G106" s="651" t="s">
        <v>542</v>
      </c>
      <c r="H106" s="652"/>
      <c r="I106" s="652"/>
      <c r="J106" s="652"/>
      <c r="K106" s="652"/>
      <c r="L106" s="652"/>
      <c r="M106" s="653"/>
      <c r="N106" s="407"/>
      <c r="X106" s="143"/>
      <c r="AB106" s="44" t="str">
        <f>IF(AK106="Yes", "X","")</f>
        <v/>
      </c>
      <c r="AC106" s="482" t="str">
        <f>IF($F$26="","",$F$26)</f>
        <v>Food Access</v>
      </c>
      <c r="AD106" s="651" t="s">
        <v>542</v>
      </c>
      <c r="AE106" s="652"/>
      <c r="AF106" s="652"/>
      <c r="AG106" s="652"/>
      <c r="AH106" s="652"/>
      <c r="AI106" s="652"/>
      <c r="AJ106" s="653"/>
      <c r="AK106" s="407"/>
    </row>
    <row r="107" spans="4:47" ht="15" customHeight="1" x14ac:dyDescent="0.25">
      <c r="E107" s="44" t="str">
        <f>IF(G104="","",IF(N107&gt;0,IF(N107&lt;=G104,"X",""),""))</f>
        <v/>
      </c>
      <c r="F107" s="261" t="str">
        <f>IF($F$27="","",$F$27)</f>
        <v>Education</v>
      </c>
      <c r="G107" s="656"/>
      <c r="H107" s="657"/>
      <c r="I107" s="658"/>
      <c r="J107" s="656"/>
      <c r="K107" s="657"/>
      <c r="L107" s="657"/>
      <c r="M107" s="658"/>
      <c r="N107" s="45"/>
      <c r="X107" s="143"/>
      <c r="AB107" s="44" t="str">
        <f>IF(AD104="","",IF(AK107&gt;0,IF(AK107&lt;=AD104,"X",""),""))</f>
        <v/>
      </c>
      <c r="AC107" s="261" t="str">
        <f>IF($F$27="","",$F$27)</f>
        <v>Education</v>
      </c>
      <c r="AD107" s="660"/>
      <c r="AE107" s="661"/>
      <c r="AF107" s="662"/>
      <c r="AG107" s="660"/>
      <c r="AH107" s="661"/>
      <c r="AI107" s="661"/>
      <c r="AJ107" s="662"/>
      <c r="AK107" s="297"/>
    </row>
    <row r="108" spans="4:47" ht="15" customHeight="1" x14ac:dyDescent="0.25">
      <c r="E108" s="44" t="str">
        <f>IF(G104="","",IF(N108&gt;0,IF(N108&lt;=G104,"X",""),""))</f>
        <v/>
      </c>
      <c r="F108" s="261" t="str">
        <f>IF($F$28="","",$F$28)</f>
        <v>Job Training</v>
      </c>
      <c r="G108" s="656"/>
      <c r="H108" s="657"/>
      <c r="I108" s="658"/>
      <c r="J108" s="656"/>
      <c r="K108" s="657"/>
      <c r="L108" s="657"/>
      <c r="M108" s="658"/>
      <c r="N108" s="45"/>
      <c r="X108" s="143"/>
      <c r="AB108" s="44" t="str">
        <f>IF(AD104="","",IF(AK108&gt;0,IF(AK108&lt;=AD104,"X",""),""))</f>
        <v/>
      </c>
      <c r="AC108" s="261" t="str">
        <f>IF($F$28="","",$F$28)</f>
        <v>Job Training</v>
      </c>
      <c r="AD108" s="660"/>
      <c r="AE108" s="661"/>
      <c r="AF108" s="662"/>
      <c r="AG108" s="660"/>
      <c r="AH108" s="661"/>
      <c r="AI108" s="661"/>
      <c r="AJ108" s="662"/>
      <c r="AK108" s="297"/>
    </row>
    <row r="109" spans="4:47" ht="15" customHeight="1" x14ac:dyDescent="0.25">
      <c r="E109" s="44" t="str">
        <f>IF(G104="","",IF(N109&gt;0,IF(N109&lt;=G104,"X",""),""))</f>
        <v/>
      </c>
      <c r="F109" s="261" t="str">
        <f>IF($F$29="","",$F$29)</f>
        <v>Recreation</v>
      </c>
      <c r="G109" s="656"/>
      <c r="H109" s="657"/>
      <c r="I109" s="658"/>
      <c r="J109" s="656"/>
      <c r="K109" s="657"/>
      <c r="L109" s="657"/>
      <c r="M109" s="658"/>
      <c r="N109" s="45"/>
      <c r="X109" s="143"/>
      <c r="AB109" s="44" t="str">
        <f>IF(AD104="","",IF(AK109&gt;0,IF(AK109&lt;=AD104,"X",""),""))</f>
        <v/>
      </c>
      <c r="AC109" s="261" t="str">
        <f>IF($F$29="","",$F$29)</f>
        <v>Recreation</v>
      </c>
      <c r="AD109" s="660"/>
      <c r="AE109" s="661"/>
      <c r="AF109" s="662"/>
      <c r="AG109" s="660"/>
      <c r="AH109" s="661"/>
      <c r="AI109" s="661"/>
      <c r="AJ109" s="662"/>
      <c r="AK109" s="297"/>
    </row>
    <row r="110" spans="4:47" ht="15" customHeight="1" x14ac:dyDescent="0.25">
      <c r="E110" s="44" t="str">
        <f>IF(G104="","",IF(N110&gt;0,IF(N110&lt;=G104,"X",""),""))</f>
        <v/>
      </c>
      <c r="F110" s="261" t="str">
        <f>IF($F$30="","",$F$30)</f>
        <v>Health Services</v>
      </c>
      <c r="G110" s="656"/>
      <c r="H110" s="657"/>
      <c r="I110" s="658"/>
      <c r="J110" s="656"/>
      <c r="K110" s="657"/>
      <c r="L110" s="657"/>
      <c r="M110" s="658"/>
      <c r="N110" s="45"/>
      <c r="X110" s="143"/>
      <c r="AB110" s="44" t="str">
        <f>IF(AD104="","",IF(AK110&gt;0,IF(AK110&lt;=AD104,"X",""),""))</f>
        <v/>
      </c>
      <c r="AC110" s="261" t="str">
        <f>IF($F$30="","",$F$30)</f>
        <v>Health Services</v>
      </c>
      <c r="AD110" s="660"/>
      <c r="AE110" s="661"/>
      <c r="AF110" s="662"/>
      <c r="AG110" s="660"/>
      <c r="AH110" s="661"/>
      <c r="AI110" s="661"/>
      <c r="AJ110" s="662"/>
      <c r="AK110" s="297"/>
    </row>
    <row r="111" spans="4:47" ht="15" hidden="1" customHeight="1" x14ac:dyDescent="0.25">
      <c r="E111" s="44" t="str">
        <f>IF(G104="","",IF(N111&gt;0,IF(N111&lt;=G104,"X",""),""))</f>
        <v/>
      </c>
      <c r="F111" s="261" t="str">
        <f>IF($F$31="","",$F$31)</f>
        <v/>
      </c>
      <c r="G111" s="646"/>
      <c r="H111" s="647"/>
      <c r="I111" s="648"/>
      <c r="J111" s="646"/>
      <c r="K111" s="647"/>
      <c r="L111" s="647"/>
      <c r="M111" s="648"/>
      <c r="N111" s="116"/>
      <c r="X111" s="143"/>
      <c r="AB111" s="44" t="str">
        <f>IF(AD104="","",IF(AK111&gt;0,IF(AK111&lt;=AD104,"X",""),""))</f>
        <v/>
      </c>
      <c r="AC111" s="261" t="str">
        <f>IF($F$31="","",$F$31)</f>
        <v/>
      </c>
      <c r="AD111" s="646"/>
      <c r="AE111" s="647"/>
      <c r="AF111" s="648"/>
      <c r="AG111" s="646"/>
      <c r="AH111" s="647"/>
      <c r="AI111" s="647"/>
      <c r="AJ111" s="648"/>
      <c r="AK111" s="116"/>
    </row>
    <row r="112" spans="4:47" ht="15" hidden="1" customHeight="1" x14ac:dyDescent="0.25">
      <c r="E112" s="44" t="str">
        <f>IF(G104="","",IF(N112&gt;0,IF(N112&lt;=G104,"X",""),""))</f>
        <v/>
      </c>
      <c r="F112" s="261" t="str">
        <f>IF($F$32="","",$F$32)</f>
        <v/>
      </c>
      <c r="G112" s="646"/>
      <c r="H112" s="647"/>
      <c r="I112" s="648"/>
      <c r="J112" s="646"/>
      <c r="K112" s="647"/>
      <c r="L112" s="647"/>
      <c r="M112" s="648"/>
      <c r="N112" s="116"/>
      <c r="X112" s="143"/>
      <c r="AB112" s="44" t="str">
        <f>IF(AD104="","",IF(AK112&gt;0,IF(AK112&lt;=AD104,"X",""),""))</f>
        <v/>
      </c>
      <c r="AC112" s="261" t="str">
        <f>IF($F$32="","",$F$32)</f>
        <v/>
      </c>
      <c r="AD112" s="646"/>
      <c r="AE112" s="647"/>
      <c r="AF112" s="648"/>
      <c r="AG112" s="646"/>
      <c r="AH112" s="647"/>
      <c r="AI112" s="647"/>
      <c r="AJ112" s="648"/>
      <c r="AK112" s="116"/>
    </row>
    <row r="113" spans="4:47" ht="15" hidden="1" customHeight="1" x14ac:dyDescent="0.25">
      <c r="E113" s="44" t="str">
        <f>IF(G104="","",IF(N113&gt;0,IF(N113&lt;=G104,"X",""),""))</f>
        <v/>
      </c>
      <c r="F113" s="261" t="str">
        <f>IF($F$33="","",$F$33)</f>
        <v/>
      </c>
      <c r="G113" s="646"/>
      <c r="H113" s="647"/>
      <c r="I113" s="648"/>
      <c r="J113" s="646"/>
      <c r="K113" s="647"/>
      <c r="L113" s="647"/>
      <c r="M113" s="648"/>
      <c r="N113" s="116"/>
      <c r="X113" s="143"/>
      <c r="AB113" s="44" t="str">
        <f>IF(AD104="","",IF(AK113&gt;0,IF(AK113&lt;=AD104,"X",""),""))</f>
        <v/>
      </c>
      <c r="AC113" s="261" t="str">
        <f>IF($F$33="","",$F$33)</f>
        <v/>
      </c>
      <c r="AD113" s="646"/>
      <c r="AE113" s="647"/>
      <c r="AF113" s="648"/>
      <c r="AG113" s="646"/>
      <c r="AH113" s="647"/>
      <c r="AI113" s="647"/>
      <c r="AJ113" s="648"/>
      <c r="AK113" s="116"/>
    </row>
    <row r="114" spans="4:47" ht="14.4" thickBot="1" x14ac:dyDescent="0.3">
      <c r="D114" s="38"/>
      <c r="E114" s="38"/>
      <c r="F114" s="38"/>
      <c r="G114" s="38"/>
      <c r="H114" s="38"/>
      <c r="I114" s="38"/>
      <c r="J114" s="38"/>
      <c r="K114" s="38"/>
      <c r="L114" s="38"/>
      <c r="M114" s="38"/>
      <c r="N114" s="38"/>
      <c r="X114" s="143"/>
      <c r="AA114" s="38"/>
      <c r="AB114" s="38"/>
      <c r="AC114" s="38"/>
      <c r="AD114" s="38"/>
      <c r="AE114" s="38"/>
      <c r="AF114" s="38"/>
      <c r="AG114" s="38"/>
      <c r="AH114" s="38"/>
      <c r="AI114" s="38"/>
      <c r="AJ114" s="38"/>
      <c r="AK114" s="38"/>
    </row>
    <row r="115" spans="4:47" x14ac:dyDescent="0.25">
      <c r="D115" s="654"/>
      <c r="E115" s="654"/>
      <c r="F115" s="654"/>
      <c r="G115" s="654"/>
      <c r="H115" s="654"/>
      <c r="I115" s="654"/>
      <c r="J115" s="654"/>
      <c r="K115" s="654"/>
      <c r="L115" s="654"/>
      <c r="M115" s="654"/>
      <c r="N115" s="654"/>
      <c r="X115" s="143"/>
      <c r="AA115" s="654"/>
      <c r="AB115" s="654"/>
      <c r="AC115" s="654"/>
      <c r="AD115" s="654"/>
      <c r="AE115" s="654"/>
      <c r="AF115" s="654"/>
      <c r="AG115" s="654"/>
      <c r="AH115" s="654"/>
      <c r="AI115" s="654"/>
      <c r="AJ115" s="654"/>
      <c r="AK115" s="654"/>
    </row>
    <row r="116" spans="4:47" x14ac:dyDescent="0.25">
      <c r="E116" s="34" t="s">
        <v>191</v>
      </c>
      <c r="F116" s="39">
        <f>F103+1</f>
        <v>7</v>
      </c>
      <c r="G116" s="34" t="s">
        <v>192</v>
      </c>
      <c r="H116" s="34"/>
      <c r="I116" s="34"/>
      <c r="J116" s="266" t="s">
        <v>351</v>
      </c>
      <c r="K116" s="265"/>
      <c r="X116" s="143"/>
      <c r="AB116" s="34" t="s">
        <v>191</v>
      </c>
      <c r="AC116" s="39">
        <f>AC103+1</f>
        <v>7</v>
      </c>
      <c r="AD116" s="34" t="s">
        <v>192</v>
      </c>
      <c r="AE116" s="34"/>
      <c r="AF116" s="34"/>
      <c r="AG116" s="266" t="s">
        <v>351</v>
      </c>
      <c r="AH116" s="265"/>
    </row>
    <row r="117" spans="4:47" x14ac:dyDescent="0.25">
      <c r="D117" s="649" t="s">
        <v>193</v>
      </c>
      <c r="E117" s="649"/>
      <c r="F117" s="40" t="s">
        <v>183</v>
      </c>
      <c r="G117" s="41">
        <f>IF(F117=O$4,P$4,IF(F117=O$5,P$5,IF(F117=O$6,P$6,IF(F117=O$7,P$7,IF(F117=O$8,P$8,"")))))</f>
        <v>0</v>
      </c>
      <c r="H117" s="41"/>
      <c r="I117" s="41"/>
      <c r="J117" s="266" t="s">
        <v>352</v>
      </c>
      <c r="K117" s="265"/>
      <c r="L117" s="42"/>
      <c r="M117" s="42"/>
      <c r="N117" s="42"/>
      <c r="O117" s="107">
        <f>IF(F117="",0,1)</f>
        <v>0</v>
      </c>
      <c r="P117" s="107">
        <f>IF(E119="",0,1)</f>
        <v>0</v>
      </c>
      <c r="Q117" s="107">
        <f>IF(E120="",0,1)</f>
        <v>0</v>
      </c>
      <c r="R117" s="107">
        <f>IF(E121="",0,1)</f>
        <v>0</v>
      </c>
      <c r="S117" s="107">
        <f>IF(E122="",0,1)</f>
        <v>0</v>
      </c>
      <c r="T117" s="107">
        <f>IF(E123="",0,1)</f>
        <v>0</v>
      </c>
      <c r="U117" s="107">
        <f>IF(E124="",0,1)</f>
        <v>0</v>
      </c>
      <c r="V117" s="107">
        <f>IF(E125="",0,1)</f>
        <v>0</v>
      </c>
      <c r="W117" s="107">
        <f>IF(E126="",0,1)</f>
        <v>0</v>
      </c>
      <c r="X117" s="143"/>
      <c r="AA117" s="649" t="s">
        <v>193</v>
      </c>
      <c r="AB117" s="649"/>
      <c r="AC117" s="40" t="s">
        <v>183</v>
      </c>
      <c r="AD117" s="41">
        <f>IF(AC117=O$4,P$4,IF(AC117=O$5,P$5,IF(AC117=O$6,P$6,IF(AC117=O$7,P$7,IF(AC117=O$8,P$8,"")))))</f>
        <v>0</v>
      </c>
      <c r="AE117" s="41"/>
      <c r="AF117" s="41"/>
      <c r="AG117" s="266" t="s">
        <v>352</v>
      </c>
      <c r="AH117" s="265"/>
      <c r="AI117" s="42"/>
      <c r="AJ117" s="42"/>
      <c r="AK117" s="42"/>
      <c r="AL117" s="107">
        <f>IF(AC117="",0,1)</f>
        <v>0</v>
      </c>
      <c r="AM117" s="107">
        <f>IF(AB119="",0,1)</f>
        <v>0</v>
      </c>
      <c r="AN117" s="107">
        <f>IF(AB120="",0,1)</f>
        <v>0</v>
      </c>
      <c r="AO117" s="107">
        <f>IF(AB121="",0,1)</f>
        <v>0</v>
      </c>
      <c r="AP117" s="107">
        <f>IF(AB122="",0,1)</f>
        <v>0</v>
      </c>
      <c r="AQ117" s="107">
        <f>IF(AB123="",0,1)</f>
        <v>0</v>
      </c>
      <c r="AR117" s="107">
        <f>IF(AB124="",0,1)</f>
        <v>0</v>
      </c>
      <c r="AS117" s="107">
        <f>IF(AB125="",0,1)</f>
        <v>0</v>
      </c>
      <c r="AT117" s="107">
        <f>IF(AB126="",0,1)</f>
        <v>0</v>
      </c>
      <c r="AU117" s="107">
        <f>IF(AB126="",0,1)</f>
        <v>0</v>
      </c>
    </row>
    <row r="118" spans="4:47" x14ac:dyDescent="0.25">
      <c r="F118" s="439" t="s">
        <v>194</v>
      </c>
      <c r="G118" s="439" t="s">
        <v>195</v>
      </c>
      <c r="H118" s="439"/>
      <c r="I118" s="439"/>
      <c r="J118" s="439" t="s">
        <v>196</v>
      </c>
      <c r="K118" s="439"/>
      <c r="L118" s="439"/>
      <c r="M118" s="439"/>
      <c r="N118" s="439" t="s">
        <v>197</v>
      </c>
      <c r="X118" s="143"/>
      <c r="AC118" s="449" t="s">
        <v>194</v>
      </c>
      <c r="AD118" s="449" t="s">
        <v>195</v>
      </c>
      <c r="AE118" s="449"/>
      <c r="AF118" s="449"/>
      <c r="AG118" s="449" t="s">
        <v>196</v>
      </c>
      <c r="AH118" s="449"/>
      <c r="AI118" s="449"/>
      <c r="AJ118" s="449"/>
      <c r="AK118" s="449" t="s">
        <v>197</v>
      </c>
    </row>
    <row r="119" spans="4:47" ht="15" customHeight="1" x14ac:dyDescent="0.25">
      <c r="E119" s="44" t="str">
        <f>IF(N119="Yes", "X","")</f>
        <v/>
      </c>
      <c r="F119" s="482" t="str">
        <f>IF($F$26="","",$F$26)</f>
        <v>Food Access</v>
      </c>
      <c r="G119" s="651" t="s">
        <v>542</v>
      </c>
      <c r="H119" s="652"/>
      <c r="I119" s="652"/>
      <c r="J119" s="652"/>
      <c r="K119" s="652"/>
      <c r="L119" s="652"/>
      <c r="M119" s="653"/>
      <c r="N119" s="407"/>
      <c r="X119" s="143"/>
      <c r="AB119" s="44" t="str">
        <f>IF(AK119="Yes", "X","")</f>
        <v/>
      </c>
      <c r="AC119" s="482" t="str">
        <f>IF($F$26="","",$F$26)</f>
        <v>Food Access</v>
      </c>
      <c r="AD119" s="651" t="s">
        <v>542</v>
      </c>
      <c r="AE119" s="652"/>
      <c r="AF119" s="652"/>
      <c r="AG119" s="652"/>
      <c r="AH119" s="652"/>
      <c r="AI119" s="652"/>
      <c r="AJ119" s="653"/>
      <c r="AK119" s="407"/>
    </row>
    <row r="120" spans="4:47" ht="15" customHeight="1" x14ac:dyDescent="0.25">
      <c r="E120" s="44" t="str">
        <f>IF(G117="","",IF(N120&gt;0,IF(N120&lt;=G117,"X",""),""))</f>
        <v/>
      </c>
      <c r="F120" s="261" t="str">
        <f>IF($F$27="","",$F$27)</f>
        <v>Education</v>
      </c>
      <c r="G120" s="656"/>
      <c r="H120" s="657"/>
      <c r="I120" s="658"/>
      <c r="J120" s="656"/>
      <c r="K120" s="657"/>
      <c r="L120" s="657"/>
      <c r="M120" s="658"/>
      <c r="N120" s="45"/>
      <c r="X120" s="143"/>
      <c r="AB120" s="44" t="str">
        <f>IF(AD117="","",IF(AK120&gt;0,IF(AK120&lt;=AD117,"X",""),""))</f>
        <v/>
      </c>
      <c r="AC120" s="261" t="str">
        <f>IF($F$27="","",$F$27)</f>
        <v>Education</v>
      </c>
      <c r="AD120" s="660"/>
      <c r="AE120" s="661"/>
      <c r="AF120" s="662"/>
      <c r="AG120" s="660"/>
      <c r="AH120" s="661"/>
      <c r="AI120" s="661"/>
      <c r="AJ120" s="662"/>
      <c r="AK120" s="297"/>
    </row>
    <row r="121" spans="4:47" ht="15" customHeight="1" x14ac:dyDescent="0.25">
      <c r="E121" s="44" t="str">
        <f>IF(G117="","",IF(N121&gt;0,IF(N121&lt;=G117,"X",""),""))</f>
        <v/>
      </c>
      <c r="F121" s="261" t="str">
        <f>IF($F$28="","",$F$28)</f>
        <v>Job Training</v>
      </c>
      <c r="G121" s="656"/>
      <c r="H121" s="657"/>
      <c r="I121" s="658"/>
      <c r="J121" s="656"/>
      <c r="K121" s="657"/>
      <c r="L121" s="657"/>
      <c r="M121" s="658"/>
      <c r="N121" s="45"/>
      <c r="X121" s="143"/>
      <c r="AB121" s="44" t="str">
        <f>IF(AD117="","",IF(AK121&gt;0,IF(AK121&lt;=AD117,"X",""),""))</f>
        <v/>
      </c>
      <c r="AC121" s="261" t="str">
        <f>IF($F$28="","",$F$28)</f>
        <v>Job Training</v>
      </c>
      <c r="AD121" s="660"/>
      <c r="AE121" s="661"/>
      <c r="AF121" s="662"/>
      <c r="AG121" s="660"/>
      <c r="AH121" s="661"/>
      <c r="AI121" s="661"/>
      <c r="AJ121" s="662"/>
      <c r="AK121" s="297"/>
    </row>
    <row r="122" spans="4:47" ht="15" customHeight="1" x14ac:dyDescent="0.25">
      <c r="E122" s="44" t="str">
        <f>IF(G117="","",IF(N122&gt;0,IF(N122&lt;=G117,"X",""),""))</f>
        <v/>
      </c>
      <c r="F122" s="261" t="str">
        <f>IF($F$29="","",$F$29)</f>
        <v>Recreation</v>
      </c>
      <c r="G122" s="656"/>
      <c r="H122" s="657"/>
      <c r="I122" s="658"/>
      <c r="J122" s="656"/>
      <c r="K122" s="657"/>
      <c r="L122" s="657"/>
      <c r="M122" s="658"/>
      <c r="N122" s="45"/>
      <c r="X122" s="143"/>
      <c r="AB122" s="44" t="str">
        <f>IF(AD117="","",IF(AK122&gt;0,IF(AK122&lt;=AD117,"X",""),""))</f>
        <v/>
      </c>
      <c r="AC122" s="261" t="str">
        <f>IF($F$29="","",$F$29)</f>
        <v>Recreation</v>
      </c>
      <c r="AD122" s="660"/>
      <c r="AE122" s="661"/>
      <c r="AF122" s="662"/>
      <c r="AG122" s="660"/>
      <c r="AH122" s="661"/>
      <c r="AI122" s="661"/>
      <c r="AJ122" s="662"/>
      <c r="AK122" s="297"/>
    </row>
    <row r="123" spans="4:47" ht="15" customHeight="1" x14ac:dyDescent="0.25">
      <c r="E123" s="44" t="str">
        <f>IF(G117="","",IF(N123&gt;0,IF(N123&lt;=G117,"X",""),""))</f>
        <v/>
      </c>
      <c r="F123" s="261" t="str">
        <f>IF($F$30="","",$F$30)</f>
        <v>Health Services</v>
      </c>
      <c r="G123" s="656"/>
      <c r="H123" s="657"/>
      <c r="I123" s="658"/>
      <c r="J123" s="656"/>
      <c r="K123" s="657"/>
      <c r="L123" s="657"/>
      <c r="M123" s="658"/>
      <c r="N123" s="45"/>
      <c r="X123" s="143"/>
      <c r="AB123" s="44" t="str">
        <f>IF(AD117="","",IF(AK123&gt;0,IF(AK123&lt;=AD117,"X",""),""))</f>
        <v/>
      </c>
      <c r="AC123" s="261" t="str">
        <f>IF($F$30="","",$F$30)</f>
        <v>Health Services</v>
      </c>
      <c r="AD123" s="660"/>
      <c r="AE123" s="661"/>
      <c r="AF123" s="662"/>
      <c r="AG123" s="660"/>
      <c r="AH123" s="661"/>
      <c r="AI123" s="661"/>
      <c r="AJ123" s="662"/>
      <c r="AK123" s="297"/>
    </row>
    <row r="124" spans="4:47" ht="15" hidden="1" customHeight="1" x14ac:dyDescent="0.25">
      <c r="E124" s="44" t="str">
        <f>IF(G117="","",IF(N124&gt;0,IF(N124&lt;=G117,"X",""),""))</f>
        <v/>
      </c>
      <c r="F124" s="261" t="str">
        <f>IF($F$31="","",$F$31)</f>
        <v/>
      </c>
      <c r="G124" s="646"/>
      <c r="H124" s="647"/>
      <c r="I124" s="648"/>
      <c r="J124" s="646"/>
      <c r="K124" s="647"/>
      <c r="L124" s="647"/>
      <c r="M124" s="648"/>
      <c r="N124" s="116"/>
      <c r="X124" s="143"/>
      <c r="AB124" s="44" t="str">
        <f>IF(AD117="","",IF(AK124&gt;0,IF(AK124&lt;=AD117,"X",""),""))</f>
        <v/>
      </c>
      <c r="AC124" s="261" t="str">
        <f>IF($F$31="","",$F$31)</f>
        <v/>
      </c>
      <c r="AD124" s="646"/>
      <c r="AE124" s="647"/>
      <c r="AF124" s="648"/>
      <c r="AG124" s="646"/>
      <c r="AH124" s="647"/>
      <c r="AI124" s="647"/>
      <c r="AJ124" s="648"/>
      <c r="AK124" s="116"/>
    </row>
    <row r="125" spans="4:47" ht="15" hidden="1" customHeight="1" x14ac:dyDescent="0.25">
      <c r="E125" s="44" t="str">
        <f>IF(G117="","",IF(N125&gt;0,IF(N125&lt;=G117,"X",""),""))</f>
        <v/>
      </c>
      <c r="F125" s="261" t="str">
        <f>IF($F$32="","",$F$32)</f>
        <v/>
      </c>
      <c r="G125" s="646"/>
      <c r="H125" s="647"/>
      <c r="I125" s="648"/>
      <c r="J125" s="646"/>
      <c r="K125" s="647"/>
      <c r="L125" s="647"/>
      <c r="M125" s="648"/>
      <c r="N125" s="116"/>
      <c r="X125" s="143"/>
      <c r="AB125" s="44" t="str">
        <f>IF(AD117="","",IF(AK125&gt;0,IF(AK125&lt;=AD117,"X",""),""))</f>
        <v/>
      </c>
      <c r="AC125" s="261" t="str">
        <f>IF($F$32="","",$F$32)</f>
        <v/>
      </c>
      <c r="AD125" s="646"/>
      <c r="AE125" s="647"/>
      <c r="AF125" s="648"/>
      <c r="AG125" s="646"/>
      <c r="AH125" s="647"/>
      <c r="AI125" s="647"/>
      <c r="AJ125" s="648"/>
      <c r="AK125" s="116"/>
    </row>
    <row r="126" spans="4:47" ht="15" hidden="1" customHeight="1" x14ac:dyDescent="0.25">
      <c r="E126" s="44" t="str">
        <f>IF(G117="","",IF(N126&gt;0,IF(N126&lt;=G117,"X",""),""))</f>
        <v/>
      </c>
      <c r="F126" s="261" t="str">
        <f>IF($F$33="","",$F$33)</f>
        <v/>
      </c>
      <c r="G126" s="646"/>
      <c r="H126" s="647"/>
      <c r="I126" s="648"/>
      <c r="J126" s="646"/>
      <c r="K126" s="647"/>
      <c r="L126" s="647"/>
      <c r="M126" s="648"/>
      <c r="N126" s="116"/>
      <c r="X126" s="143"/>
      <c r="AB126" s="44" t="str">
        <f>IF(AD117="","",IF(AK126&gt;0,IF(AK126&lt;=AD117,"X",""),""))</f>
        <v/>
      </c>
      <c r="AC126" s="261" t="str">
        <f>IF($F$33="","",$F$33)</f>
        <v/>
      </c>
      <c r="AD126" s="646"/>
      <c r="AE126" s="647"/>
      <c r="AF126" s="648"/>
      <c r="AG126" s="646"/>
      <c r="AH126" s="647"/>
      <c r="AI126" s="647"/>
      <c r="AJ126" s="648"/>
      <c r="AK126" s="116"/>
    </row>
    <row r="127" spans="4:47" ht="14.4" thickBot="1" x14ac:dyDescent="0.3">
      <c r="D127" s="38"/>
      <c r="E127" s="38"/>
      <c r="F127" s="38"/>
      <c r="G127" s="38"/>
      <c r="H127" s="38"/>
      <c r="I127" s="38"/>
      <c r="J127" s="38"/>
      <c r="K127" s="38"/>
      <c r="L127" s="38"/>
      <c r="M127" s="38"/>
      <c r="N127" s="38"/>
      <c r="X127" s="143"/>
      <c r="AA127" s="38"/>
      <c r="AB127" s="38"/>
      <c r="AC127" s="38"/>
      <c r="AD127" s="38"/>
      <c r="AE127" s="38"/>
      <c r="AF127" s="38"/>
      <c r="AG127" s="38"/>
      <c r="AH127" s="38"/>
      <c r="AI127" s="38"/>
      <c r="AJ127" s="38"/>
      <c r="AK127" s="38"/>
    </row>
    <row r="128" spans="4:47" x14ac:dyDescent="0.25">
      <c r="D128" s="654"/>
      <c r="E128" s="654"/>
      <c r="F128" s="654"/>
      <c r="G128" s="654"/>
      <c r="H128" s="654"/>
      <c r="I128" s="654"/>
      <c r="J128" s="654"/>
      <c r="K128" s="654"/>
      <c r="L128" s="654"/>
      <c r="M128" s="654"/>
      <c r="N128" s="654"/>
      <c r="X128" s="143"/>
      <c r="AA128" s="654"/>
      <c r="AB128" s="654"/>
      <c r="AC128" s="654"/>
      <c r="AD128" s="654"/>
      <c r="AE128" s="654"/>
      <c r="AF128" s="654"/>
      <c r="AG128" s="654"/>
      <c r="AH128" s="654"/>
      <c r="AI128" s="654"/>
      <c r="AJ128" s="654"/>
      <c r="AK128" s="654"/>
    </row>
    <row r="129" spans="4:47" x14ac:dyDescent="0.25">
      <c r="E129" s="34" t="s">
        <v>191</v>
      </c>
      <c r="F129" s="39">
        <f>F116+1</f>
        <v>8</v>
      </c>
      <c r="G129" s="34" t="s">
        <v>192</v>
      </c>
      <c r="H129" s="34"/>
      <c r="I129" s="34"/>
      <c r="J129" s="266" t="s">
        <v>351</v>
      </c>
      <c r="K129" s="265"/>
      <c r="X129" s="143"/>
      <c r="AB129" s="34" t="s">
        <v>191</v>
      </c>
      <c r="AC129" s="39">
        <f>AC116+1</f>
        <v>8</v>
      </c>
      <c r="AD129" s="34" t="s">
        <v>192</v>
      </c>
      <c r="AE129" s="34"/>
      <c r="AF129" s="34"/>
      <c r="AG129" s="266" t="s">
        <v>351</v>
      </c>
      <c r="AH129" s="265"/>
    </row>
    <row r="130" spans="4:47" x14ac:dyDescent="0.25">
      <c r="D130" s="649" t="s">
        <v>193</v>
      </c>
      <c r="E130" s="649"/>
      <c r="F130" s="40" t="s">
        <v>183</v>
      </c>
      <c r="G130" s="41">
        <f>IF(F130=O$4,P$4,IF(F130=O$5,P$5,IF(F130=O$6,P$6,IF(F130=O$7,P$7,IF(F130=O$8,P$8,"")))))</f>
        <v>0</v>
      </c>
      <c r="H130" s="41"/>
      <c r="I130" s="41"/>
      <c r="J130" s="266" t="s">
        <v>352</v>
      </c>
      <c r="K130" s="265"/>
      <c r="L130" s="42"/>
      <c r="M130" s="42"/>
      <c r="N130" s="42"/>
      <c r="O130" s="107">
        <f>IF(F130="",0,1)</f>
        <v>0</v>
      </c>
      <c r="P130" s="107">
        <f>IF(E132="",0,1)</f>
        <v>0</v>
      </c>
      <c r="Q130" s="107">
        <f>IF(E133="",0,1)</f>
        <v>0</v>
      </c>
      <c r="R130" s="107">
        <f>IF(E134="",0,1)</f>
        <v>0</v>
      </c>
      <c r="S130" s="107">
        <f>IF(E135="",0,1)</f>
        <v>0</v>
      </c>
      <c r="T130" s="107">
        <f>IF(E136="",0,1)</f>
        <v>0</v>
      </c>
      <c r="U130" s="107">
        <f>IF(E137="",0,1)</f>
        <v>0</v>
      </c>
      <c r="V130" s="107">
        <f>IF(E138="",0,1)</f>
        <v>0</v>
      </c>
      <c r="W130" s="107">
        <f>IF(E139="",0,1)</f>
        <v>0</v>
      </c>
      <c r="X130" s="143"/>
      <c r="AA130" s="649" t="s">
        <v>193</v>
      </c>
      <c r="AB130" s="649"/>
      <c r="AC130" s="40" t="s">
        <v>183</v>
      </c>
      <c r="AD130" s="41">
        <f>IF(AC130=O$4,P$4,IF(AC130=O$5,P$5,IF(AC130=O$6,P$6,IF(AC130=O$7,P$7,IF(AC130=O$8,P$8,"")))))</f>
        <v>0</v>
      </c>
      <c r="AE130" s="41"/>
      <c r="AF130" s="41"/>
      <c r="AG130" s="266" t="s">
        <v>352</v>
      </c>
      <c r="AH130" s="265"/>
      <c r="AI130" s="42"/>
      <c r="AJ130" s="42"/>
      <c r="AK130" s="42"/>
      <c r="AL130" s="107">
        <f>IF(AC130="",0,1)</f>
        <v>0</v>
      </c>
      <c r="AM130" s="107">
        <f>IF(AB132="",0,1)</f>
        <v>0</v>
      </c>
      <c r="AN130" s="107">
        <f>IF(AB133="",0,1)</f>
        <v>0</v>
      </c>
      <c r="AO130" s="107">
        <f>IF(AB134="",0,1)</f>
        <v>0</v>
      </c>
      <c r="AP130" s="107">
        <f>IF(AB135="",0,1)</f>
        <v>0</v>
      </c>
      <c r="AQ130" s="107">
        <f>IF(AB136="",0,1)</f>
        <v>0</v>
      </c>
      <c r="AR130" s="107">
        <f>IF(AB137="",0,1)</f>
        <v>0</v>
      </c>
      <c r="AS130" s="107">
        <f>IF(AB138="",0,1)</f>
        <v>0</v>
      </c>
      <c r="AT130" s="107">
        <f>IF(AB139="",0,1)</f>
        <v>0</v>
      </c>
      <c r="AU130" s="107">
        <f>IF(AB139="",0,1)</f>
        <v>0</v>
      </c>
    </row>
    <row r="131" spans="4:47" x14ac:dyDescent="0.25">
      <c r="F131" s="439" t="s">
        <v>194</v>
      </c>
      <c r="G131" s="439" t="s">
        <v>195</v>
      </c>
      <c r="H131" s="439"/>
      <c r="I131" s="439"/>
      <c r="J131" s="439" t="s">
        <v>196</v>
      </c>
      <c r="K131" s="439"/>
      <c r="L131" s="439"/>
      <c r="M131" s="439"/>
      <c r="N131" s="439" t="s">
        <v>197</v>
      </c>
      <c r="X131" s="143"/>
      <c r="AC131" s="449" t="s">
        <v>194</v>
      </c>
      <c r="AD131" s="449" t="s">
        <v>195</v>
      </c>
      <c r="AE131" s="449"/>
      <c r="AF131" s="449"/>
      <c r="AG131" s="449" t="s">
        <v>196</v>
      </c>
      <c r="AH131" s="449"/>
      <c r="AI131" s="449"/>
      <c r="AJ131" s="449"/>
      <c r="AK131" s="449" t="s">
        <v>197</v>
      </c>
    </row>
    <row r="132" spans="4:47" ht="15" customHeight="1" x14ac:dyDescent="0.25">
      <c r="E132" s="44" t="str">
        <f>IF(N132="Yes", "X","")</f>
        <v/>
      </c>
      <c r="F132" s="482" t="str">
        <f>IF($F$26="","",$F$26)</f>
        <v>Food Access</v>
      </c>
      <c r="G132" s="651" t="s">
        <v>542</v>
      </c>
      <c r="H132" s="652"/>
      <c r="I132" s="652"/>
      <c r="J132" s="652"/>
      <c r="K132" s="652"/>
      <c r="L132" s="652"/>
      <c r="M132" s="653"/>
      <c r="N132" s="407"/>
      <c r="X132" s="143"/>
      <c r="AB132" s="44" t="str">
        <f>IF(AK132="Yes", "X","")</f>
        <v/>
      </c>
      <c r="AC132" s="482" t="str">
        <f>IF($F$26="","",$F$26)</f>
        <v>Food Access</v>
      </c>
      <c r="AD132" s="651" t="s">
        <v>542</v>
      </c>
      <c r="AE132" s="652"/>
      <c r="AF132" s="652"/>
      <c r="AG132" s="652"/>
      <c r="AH132" s="652"/>
      <c r="AI132" s="652"/>
      <c r="AJ132" s="653"/>
      <c r="AK132" s="407"/>
    </row>
    <row r="133" spans="4:47" ht="15" customHeight="1" x14ac:dyDescent="0.25">
      <c r="E133" s="44" t="str">
        <f>IF(G130="","",IF(N133&gt;0,IF(N133&lt;=G130,"X",""),""))</f>
        <v/>
      </c>
      <c r="F133" s="261" t="str">
        <f>IF($F$27="","",$F$27)</f>
        <v>Education</v>
      </c>
      <c r="G133" s="656"/>
      <c r="H133" s="657"/>
      <c r="I133" s="658"/>
      <c r="J133" s="656"/>
      <c r="K133" s="657"/>
      <c r="L133" s="657"/>
      <c r="M133" s="658"/>
      <c r="N133" s="45"/>
      <c r="X133" s="143"/>
      <c r="AB133" s="44" t="str">
        <f>IF(AD130="","",IF(AK133&gt;0,IF(AK133&lt;=AD130,"X",""),""))</f>
        <v/>
      </c>
      <c r="AC133" s="261" t="str">
        <f>IF($F$27="","",$F$27)</f>
        <v>Education</v>
      </c>
      <c r="AD133" s="660"/>
      <c r="AE133" s="661"/>
      <c r="AF133" s="662"/>
      <c r="AG133" s="660"/>
      <c r="AH133" s="661"/>
      <c r="AI133" s="661"/>
      <c r="AJ133" s="662"/>
      <c r="AK133" s="297"/>
    </row>
    <row r="134" spans="4:47" ht="15" customHeight="1" x14ac:dyDescent="0.25">
      <c r="E134" s="44" t="str">
        <f>IF(G130="","",IF(N134&gt;0,IF(N134&lt;=G130,"X",""),""))</f>
        <v/>
      </c>
      <c r="F134" s="261" t="str">
        <f>IF($F$28="","",$F$28)</f>
        <v>Job Training</v>
      </c>
      <c r="G134" s="656"/>
      <c r="H134" s="657"/>
      <c r="I134" s="658"/>
      <c r="J134" s="656"/>
      <c r="K134" s="657"/>
      <c r="L134" s="657"/>
      <c r="M134" s="658"/>
      <c r="N134" s="45"/>
      <c r="X134" s="143"/>
      <c r="AB134" s="44" t="str">
        <f>IF(AD130="","",IF(AK134&gt;0,IF(AK134&lt;=AD130,"X",""),""))</f>
        <v/>
      </c>
      <c r="AC134" s="261" t="str">
        <f>IF($F$28="","",$F$28)</f>
        <v>Job Training</v>
      </c>
      <c r="AD134" s="660"/>
      <c r="AE134" s="661"/>
      <c r="AF134" s="662"/>
      <c r="AG134" s="660"/>
      <c r="AH134" s="661"/>
      <c r="AI134" s="661"/>
      <c r="AJ134" s="662"/>
      <c r="AK134" s="297"/>
    </row>
    <row r="135" spans="4:47" ht="15" customHeight="1" x14ac:dyDescent="0.25">
      <c r="E135" s="44" t="str">
        <f>IF(G130="","",IF(N135&gt;0,IF(N135&lt;=G130,"X",""),""))</f>
        <v/>
      </c>
      <c r="F135" s="261" t="str">
        <f>IF($F$29="","",$F$29)</f>
        <v>Recreation</v>
      </c>
      <c r="G135" s="656"/>
      <c r="H135" s="657"/>
      <c r="I135" s="658"/>
      <c r="J135" s="656"/>
      <c r="K135" s="657"/>
      <c r="L135" s="657"/>
      <c r="M135" s="658"/>
      <c r="N135" s="45"/>
      <c r="X135" s="143"/>
      <c r="AB135" s="44" t="str">
        <f>IF(AD130="","",IF(AK135&gt;0,IF(AK135&lt;=AD130,"X",""),""))</f>
        <v/>
      </c>
      <c r="AC135" s="261" t="str">
        <f>IF($F$29="","",$F$29)</f>
        <v>Recreation</v>
      </c>
      <c r="AD135" s="660"/>
      <c r="AE135" s="661"/>
      <c r="AF135" s="662"/>
      <c r="AG135" s="660"/>
      <c r="AH135" s="661"/>
      <c r="AI135" s="661"/>
      <c r="AJ135" s="662"/>
      <c r="AK135" s="297"/>
    </row>
    <row r="136" spans="4:47" ht="15" customHeight="1" x14ac:dyDescent="0.25">
      <c r="E136" s="44" t="str">
        <f>IF(G130="","",IF(N136&gt;0,IF(N136&lt;=G130,"X",""),""))</f>
        <v/>
      </c>
      <c r="F136" s="261" t="str">
        <f>IF($F$30="","",$F$30)</f>
        <v>Health Services</v>
      </c>
      <c r="G136" s="656"/>
      <c r="H136" s="657"/>
      <c r="I136" s="658"/>
      <c r="J136" s="656"/>
      <c r="K136" s="657"/>
      <c r="L136" s="657"/>
      <c r="M136" s="658"/>
      <c r="N136" s="45"/>
      <c r="X136" s="143"/>
      <c r="AB136" s="44" t="str">
        <f>IF(AD130="","",IF(AK136&gt;0,IF(AK136&lt;=AD130,"X",""),""))</f>
        <v/>
      </c>
      <c r="AC136" s="261" t="str">
        <f>IF($F$30="","",$F$30)</f>
        <v>Health Services</v>
      </c>
      <c r="AD136" s="660"/>
      <c r="AE136" s="661"/>
      <c r="AF136" s="662"/>
      <c r="AG136" s="660"/>
      <c r="AH136" s="661"/>
      <c r="AI136" s="661"/>
      <c r="AJ136" s="662"/>
      <c r="AK136" s="297"/>
    </row>
    <row r="137" spans="4:47" ht="15" hidden="1" customHeight="1" x14ac:dyDescent="0.25">
      <c r="E137" s="44" t="str">
        <f>IF(G130="","",IF(N137&gt;0,IF(N137&lt;=G130,"X",""),""))</f>
        <v/>
      </c>
      <c r="F137" s="261" t="str">
        <f>IF($F$31="","",$F$31)</f>
        <v/>
      </c>
      <c r="G137" s="646"/>
      <c r="H137" s="647"/>
      <c r="I137" s="648"/>
      <c r="J137" s="646"/>
      <c r="K137" s="647"/>
      <c r="L137" s="647"/>
      <c r="M137" s="648"/>
      <c r="N137" s="116"/>
      <c r="X137" s="143"/>
      <c r="AB137" s="44" t="str">
        <f>IF(AD130="","",IF(AK137&gt;0,IF(AK137&lt;=AD130,"X",""),""))</f>
        <v/>
      </c>
      <c r="AC137" s="261" t="str">
        <f>IF($F$31="","",$F$31)</f>
        <v/>
      </c>
      <c r="AD137" s="646"/>
      <c r="AE137" s="647"/>
      <c r="AF137" s="648"/>
      <c r="AG137" s="646"/>
      <c r="AH137" s="647"/>
      <c r="AI137" s="647"/>
      <c r="AJ137" s="648"/>
      <c r="AK137" s="116"/>
    </row>
    <row r="138" spans="4:47" ht="15" hidden="1" customHeight="1" x14ac:dyDescent="0.25">
      <c r="E138" s="44" t="str">
        <f>IF(G130="","",IF(N138&gt;0,IF(N138&lt;=G130,"X",""),""))</f>
        <v/>
      </c>
      <c r="F138" s="261" t="str">
        <f>IF($F$32="","",$F$32)</f>
        <v/>
      </c>
      <c r="G138" s="646"/>
      <c r="H138" s="647"/>
      <c r="I138" s="648"/>
      <c r="J138" s="646"/>
      <c r="K138" s="647"/>
      <c r="L138" s="647"/>
      <c r="M138" s="648"/>
      <c r="N138" s="116"/>
      <c r="X138" s="143"/>
      <c r="AB138" s="44" t="str">
        <f>IF(AD130="","",IF(AK138&gt;0,IF(AK138&lt;=AD130,"X",""),""))</f>
        <v/>
      </c>
      <c r="AC138" s="261" t="str">
        <f>IF($F$32="","",$F$32)</f>
        <v/>
      </c>
      <c r="AD138" s="646"/>
      <c r="AE138" s="647"/>
      <c r="AF138" s="648"/>
      <c r="AG138" s="646"/>
      <c r="AH138" s="647"/>
      <c r="AI138" s="647"/>
      <c r="AJ138" s="648"/>
      <c r="AK138" s="116"/>
    </row>
    <row r="139" spans="4:47" ht="15" hidden="1" customHeight="1" x14ac:dyDescent="0.25">
      <c r="E139" s="44" t="str">
        <f>IF(G130="","",IF(N139&gt;0,IF(N139&lt;=G130,"X",""),""))</f>
        <v/>
      </c>
      <c r="F139" s="261" t="str">
        <f>IF($F$33="","",$F$33)</f>
        <v/>
      </c>
      <c r="G139" s="646"/>
      <c r="H139" s="647"/>
      <c r="I139" s="648"/>
      <c r="J139" s="646"/>
      <c r="K139" s="647"/>
      <c r="L139" s="647"/>
      <c r="M139" s="648"/>
      <c r="N139" s="116"/>
      <c r="X139" s="143"/>
      <c r="AB139" s="44" t="str">
        <f>IF(AD130="","",IF(AK139&gt;0,IF(AK139&lt;=AD130,"X",""),""))</f>
        <v/>
      </c>
      <c r="AC139" s="261" t="str">
        <f>IF($F$33="","",$F$33)</f>
        <v/>
      </c>
      <c r="AD139" s="646"/>
      <c r="AE139" s="647"/>
      <c r="AF139" s="648"/>
      <c r="AG139" s="646"/>
      <c r="AH139" s="647"/>
      <c r="AI139" s="647"/>
      <c r="AJ139" s="648"/>
      <c r="AK139" s="116"/>
    </row>
    <row r="140" spans="4:47" ht="14.4" thickBot="1" x14ac:dyDescent="0.3">
      <c r="D140" s="38"/>
      <c r="E140" s="38"/>
      <c r="F140" s="38"/>
      <c r="G140" s="38"/>
      <c r="H140" s="38"/>
      <c r="I140" s="38"/>
      <c r="J140" s="38"/>
      <c r="K140" s="38"/>
      <c r="L140" s="38"/>
      <c r="M140" s="38"/>
      <c r="N140" s="38"/>
      <c r="X140" s="143"/>
      <c r="AA140" s="38"/>
      <c r="AB140" s="38"/>
      <c r="AC140" s="38"/>
      <c r="AD140" s="38"/>
      <c r="AE140" s="38"/>
      <c r="AF140" s="38"/>
      <c r="AG140" s="38"/>
      <c r="AH140" s="38"/>
      <c r="AI140" s="38"/>
      <c r="AJ140" s="38"/>
      <c r="AK140" s="38"/>
    </row>
    <row r="141" spans="4:47" x14ac:dyDescent="0.25">
      <c r="D141" s="654"/>
      <c r="E141" s="654"/>
      <c r="F141" s="654"/>
      <c r="G141" s="654"/>
      <c r="H141" s="654"/>
      <c r="I141" s="654"/>
      <c r="J141" s="654"/>
      <c r="K141" s="654"/>
      <c r="L141" s="654"/>
      <c r="M141" s="654"/>
      <c r="N141" s="654"/>
      <c r="X141" s="143"/>
      <c r="AA141" s="654"/>
      <c r="AB141" s="654"/>
      <c r="AC141" s="654"/>
      <c r="AD141" s="654"/>
      <c r="AE141" s="654"/>
      <c r="AF141" s="654"/>
      <c r="AG141" s="654"/>
      <c r="AH141" s="654"/>
      <c r="AI141" s="654"/>
      <c r="AJ141" s="654"/>
      <c r="AK141" s="654"/>
    </row>
    <row r="142" spans="4:47" x14ac:dyDescent="0.25">
      <c r="E142" s="34" t="s">
        <v>191</v>
      </c>
      <c r="F142" s="39">
        <f>F129+1</f>
        <v>9</v>
      </c>
      <c r="G142" s="34" t="s">
        <v>192</v>
      </c>
      <c r="H142" s="34"/>
      <c r="I142" s="34"/>
      <c r="J142" s="266" t="s">
        <v>351</v>
      </c>
      <c r="K142" s="265"/>
      <c r="X142" s="143"/>
      <c r="AB142" s="34" t="s">
        <v>191</v>
      </c>
      <c r="AC142" s="39">
        <f>AC129+1</f>
        <v>9</v>
      </c>
      <c r="AD142" s="34" t="s">
        <v>192</v>
      </c>
      <c r="AE142" s="34"/>
      <c r="AF142" s="34"/>
      <c r="AG142" s="266" t="s">
        <v>351</v>
      </c>
      <c r="AH142" s="265"/>
    </row>
    <row r="143" spans="4:47" x14ac:dyDescent="0.25">
      <c r="D143" s="649" t="s">
        <v>193</v>
      </c>
      <c r="E143" s="649"/>
      <c r="F143" s="40" t="s">
        <v>183</v>
      </c>
      <c r="G143" s="41">
        <f>IF(F143=O$4,P$4,IF(F143=O$5,P$5,IF(F143=O$6,P$6,IF(F143=O$7,P$7,IF(F143=O$8,P$8,"")))))</f>
        <v>0</v>
      </c>
      <c r="H143" s="41"/>
      <c r="I143" s="41"/>
      <c r="J143" s="266" t="s">
        <v>352</v>
      </c>
      <c r="K143" s="265"/>
      <c r="L143" s="42"/>
      <c r="M143" s="42"/>
      <c r="N143" s="42"/>
      <c r="O143" s="107">
        <f>IF(F143="",0,1)</f>
        <v>0</v>
      </c>
      <c r="P143" s="107">
        <f>IF(E145="",0,1)</f>
        <v>0</v>
      </c>
      <c r="Q143" s="107">
        <f>IF(E146="",0,1)</f>
        <v>0</v>
      </c>
      <c r="R143" s="107">
        <f>IF(E147="",0,1)</f>
        <v>0</v>
      </c>
      <c r="S143" s="107">
        <f>IF(E148="",0,1)</f>
        <v>0</v>
      </c>
      <c r="T143" s="107">
        <f>IF(E149="",0,1)</f>
        <v>0</v>
      </c>
      <c r="U143" s="107">
        <f>IF(E150="",0,1)</f>
        <v>0</v>
      </c>
      <c r="V143" s="107">
        <f>IF(E151="",0,1)</f>
        <v>0</v>
      </c>
      <c r="W143" s="107">
        <f>IF(E152="",0,1)</f>
        <v>0</v>
      </c>
      <c r="X143" s="143"/>
      <c r="AA143" s="649" t="s">
        <v>193</v>
      </c>
      <c r="AB143" s="649"/>
      <c r="AC143" s="40" t="s">
        <v>183</v>
      </c>
      <c r="AD143" s="41">
        <f>IF(AC143=O$4,P$4,IF(AC143=O$5,P$5,IF(AC143=O$6,P$6,IF(AC143=O$7,P$7,IF(AC143=O$8,P$8,"")))))</f>
        <v>0</v>
      </c>
      <c r="AE143" s="41"/>
      <c r="AF143" s="41"/>
      <c r="AG143" s="266" t="s">
        <v>352</v>
      </c>
      <c r="AH143" s="265"/>
      <c r="AI143" s="42"/>
      <c r="AJ143" s="42"/>
      <c r="AK143" s="42"/>
      <c r="AL143" s="107">
        <f>IF(AC143="",0,1)</f>
        <v>0</v>
      </c>
      <c r="AM143" s="107">
        <f>IF(AB145="",0,1)</f>
        <v>0</v>
      </c>
      <c r="AN143" s="107">
        <f>IF(AB146="",0,1)</f>
        <v>0</v>
      </c>
      <c r="AO143" s="107">
        <f>IF(AB147="",0,1)</f>
        <v>0</v>
      </c>
      <c r="AP143" s="107">
        <f>IF(AB148="",0,1)</f>
        <v>0</v>
      </c>
      <c r="AQ143" s="107">
        <f>IF(AB149="",0,1)</f>
        <v>0</v>
      </c>
      <c r="AR143" s="107">
        <f>IF(AB150="",0,1)</f>
        <v>0</v>
      </c>
      <c r="AS143" s="107">
        <f>IF(AB151="",0,1)</f>
        <v>0</v>
      </c>
      <c r="AT143" s="107">
        <f>IF(AB152="",0,1)</f>
        <v>0</v>
      </c>
      <c r="AU143" s="107">
        <f>IF(AB152="",0,1)</f>
        <v>0</v>
      </c>
    </row>
    <row r="144" spans="4:47" x14ac:dyDescent="0.25">
      <c r="F144" s="439" t="s">
        <v>194</v>
      </c>
      <c r="G144" s="439" t="s">
        <v>195</v>
      </c>
      <c r="H144" s="439"/>
      <c r="I144" s="439"/>
      <c r="J144" s="439" t="s">
        <v>196</v>
      </c>
      <c r="K144" s="439"/>
      <c r="L144" s="439"/>
      <c r="M144" s="439"/>
      <c r="N144" s="439" t="s">
        <v>197</v>
      </c>
      <c r="X144" s="143"/>
      <c r="AC144" s="449" t="s">
        <v>194</v>
      </c>
      <c r="AD144" s="449" t="s">
        <v>195</v>
      </c>
      <c r="AE144" s="449"/>
      <c r="AF144" s="449"/>
      <c r="AG144" s="449" t="s">
        <v>196</v>
      </c>
      <c r="AH144" s="449"/>
      <c r="AI144" s="449"/>
      <c r="AJ144" s="449"/>
      <c r="AK144" s="449" t="s">
        <v>197</v>
      </c>
    </row>
    <row r="145" spans="4:47" ht="15" customHeight="1" x14ac:dyDescent="0.25">
      <c r="E145" s="44" t="str">
        <f>IF(N145="Yes", "X","")</f>
        <v/>
      </c>
      <c r="F145" s="482" t="str">
        <f>IF($F$26="","",$F$26)</f>
        <v>Food Access</v>
      </c>
      <c r="G145" s="651" t="s">
        <v>542</v>
      </c>
      <c r="H145" s="652"/>
      <c r="I145" s="652"/>
      <c r="J145" s="652"/>
      <c r="K145" s="652"/>
      <c r="L145" s="652"/>
      <c r="M145" s="653"/>
      <c r="N145" s="407"/>
      <c r="X145" s="143"/>
      <c r="AB145" s="44" t="str">
        <f>IF(AK145="Yes", "X","")</f>
        <v/>
      </c>
      <c r="AC145" s="482" t="str">
        <f>IF($F$26="","",$F$26)</f>
        <v>Food Access</v>
      </c>
      <c r="AD145" s="651" t="s">
        <v>542</v>
      </c>
      <c r="AE145" s="652"/>
      <c r="AF145" s="652"/>
      <c r="AG145" s="652"/>
      <c r="AH145" s="652"/>
      <c r="AI145" s="652"/>
      <c r="AJ145" s="653"/>
      <c r="AK145" s="407"/>
    </row>
    <row r="146" spans="4:47" ht="15" customHeight="1" x14ac:dyDescent="0.25">
      <c r="E146" s="44" t="str">
        <f>IF(G143="","",IF(N146&gt;0,IF(N146&lt;=G143,"X",""),""))</f>
        <v/>
      </c>
      <c r="F146" s="261" t="str">
        <f>IF($F$27="","",$F$27)</f>
        <v>Education</v>
      </c>
      <c r="G146" s="656"/>
      <c r="H146" s="657"/>
      <c r="I146" s="658"/>
      <c r="J146" s="656"/>
      <c r="K146" s="657"/>
      <c r="L146" s="657"/>
      <c r="M146" s="658"/>
      <c r="N146" s="45"/>
      <c r="X146" s="143"/>
      <c r="AB146" s="44" t="str">
        <f>IF(AD143="","",IF(AK146&gt;0,IF(AK146&lt;=AD143,"X",""),""))</f>
        <v/>
      </c>
      <c r="AC146" s="261" t="str">
        <f>IF($F$27="","",$F$27)</f>
        <v>Education</v>
      </c>
      <c r="AD146" s="660"/>
      <c r="AE146" s="661"/>
      <c r="AF146" s="662"/>
      <c r="AG146" s="660"/>
      <c r="AH146" s="661"/>
      <c r="AI146" s="661"/>
      <c r="AJ146" s="662"/>
      <c r="AK146" s="297"/>
    </row>
    <row r="147" spans="4:47" ht="15" customHeight="1" x14ac:dyDescent="0.25">
      <c r="E147" s="44" t="str">
        <f>IF(G143="","",IF(N147&gt;0,IF(N147&lt;=G143,"X",""),""))</f>
        <v/>
      </c>
      <c r="F147" s="261" t="str">
        <f>IF($F$28="","",$F$28)</f>
        <v>Job Training</v>
      </c>
      <c r="G147" s="656"/>
      <c r="H147" s="657"/>
      <c r="I147" s="658"/>
      <c r="J147" s="656"/>
      <c r="K147" s="657"/>
      <c r="L147" s="657"/>
      <c r="M147" s="658"/>
      <c r="N147" s="45"/>
      <c r="X147" s="143"/>
      <c r="AB147" s="44" t="str">
        <f>IF(AD143="","",IF(AK147&gt;0,IF(AK147&lt;=AD143,"X",""),""))</f>
        <v/>
      </c>
      <c r="AC147" s="261" t="str">
        <f>IF($F$28="","",$F$28)</f>
        <v>Job Training</v>
      </c>
      <c r="AD147" s="660"/>
      <c r="AE147" s="661"/>
      <c r="AF147" s="662"/>
      <c r="AG147" s="660"/>
      <c r="AH147" s="661"/>
      <c r="AI147" s="661"/>
      <c r="AJ147" s="662"/>
      <c r="AK147" s="297"/>
    </row>
    <row r="148" spans="4:47" ht="15" customHeight="1" x14ac:dyDescent="0.25">
      <c r="E148" s="44" t="str">
        <f>IF(G143="","",IF(N148&gt;0,IF(N148&lt;=G143,"X",""),""))</f>
        <v/>
      </c>
      <c r="F148" s="261" t="str">
        <f>IF($F$29="","",$F$29)</f>
        <v>Recreation</v>
      </c>
      <c r="G148" s="656"/>
      <c r="H148" s="657"/>
      <c r="I148" s="658"/>
      <c r="J148" s="656"/>
      <c r="K148" s="657"/>
      <c r="L148" s="657"/>
      <c r="M148" s="658"/>
      <c r="N148" s="45"/>
      <c r="X148" s="143"/>
      <c r="AB148" s="44" t="str">
        <f>IF(AD143="","",IF(AK148&gt;0,IF(AK148&lt;=AD143,"X",""),""))</f>
        <v/>
      </c>
      <c r="AC148" s="261" t="str">
        <f>IF($F$29="","",$F$29)</f>
        <v>Recreation</v>
      </c>
      <c r="AD148" s="660"/>
      <c r="AE148" s="661"/>
      <c r="AF148" s="662"/>
      <c r="AG148" s="660"/>
      <c r="AH148" s="661"/>
      <c r="AI148" s="661"/>
      <c r="AJ148" s="662"/>
      <c r="AK148" s="297"/>
    </row>
    <row r="149" spans="4:47" ht="15" customHeight="1" x14ac:dyDescent="0.25">
      <c r="E149" s="44" t="str">
        <f>IF(G143="","",IF(N149&gt;0,IF(N149&lt;=G143,"X",""),""))</f>
        <v/>
      </c>
      <c r="F149" s="261" t="str">
        <f>IF($F$30="","",$F$30)</f>
        <v>Health Services</v>
      </c>
      <c r="G149" s="656"/>
      <c r="H149" s="657"/>
      <c r="I149" s="658"/>
      <c r="J149" s="656"/>
      <c r="K149" s="657"/>
      <c r="L149" s="657"/>
      <c r="M149" s="658"/>
      <c r="N149" s="45"/>
      <c r="X149" s="143"/>
      <c r="AB149" s="44" t="str">
        <f>IF(AD143="","",IF(AK149&gt;0,IF(AK149&lt;=AD143,"X",""),""))</f>
        <v/>
      </c>
      <c r="AC149" s="261" t="str">
        <f>IF($F$30="","",$F$30)</f>
        <v>Health Services</v>
      </c>
      <c r="AD149" s="660"/>
      <c r="AE149" s="661"/>
      <c r="AF149" s="662"/>
      <c r="AG149" s="660"/>
      <c r="AH149" s="661"/>
      <c r="AI149" s="661"/>
      <c r="AJ149" s="662"/>
      <c r="AK149" s="297"/>
    </row>
    <row r="150" spans="4:47" ht="15" hidden="1" customHeight="1" x14ac:dyDescent="0.25">
      <c r="E150" s="44" t="str">
        <f>IF(G143="","",IF(N150&gt;0,IF(N150&lt;=G143,"X",""),""))</f>
        <v/>
      </c>
      <c r="F150" s="261" t="str">
        <f>IF($F$31="","",$F$31)</f>
        <v/>
      </c>
      <c r="G150" s="646"/>
      <c r="H150" s="647"/>
      <c r="I150" s="648"/>
      <c r="J150" s="646"/>
      <c r="K150" s="647"/>
      <c r="L150" s="647"/>
      <c r="M150" s="648"/>
      <c r="N150" s="116"/>
      <c r="X150" s="143"/>
      <c r="AB150" s="44" t="str">
        <f>IF(AD143="","",IF(AK150&gt;0,IF(AK150&lt;=AD143,"X",""),""))</f>
        <v/>
      </c>
      <c r="AC150" s="261" t="str">
        <f>IF($F$31="","",$F$31)</f>
        <v/>
      </c>
      <c r="AD150" s="646"/>
      <c r="AE150" s="647"/>
      <c r="AF150" s="648"/>
      <c r="AG150" s="646"/>
      <c r="AH150" s="647"/>
      <c r="AI150" s="647"/>
      <c r="AJ150" s="648"/>
      <c r="AK150" s="116"/>
    </row>
    <row r="151" spans="4:47" ht="15" hidden="1" customHeight="1" x14ac:dyDescent="0.25">
      <c r="E151" s="44" t="str">
        <f>IF(G143="","",IF(N151&gt;0,IF(N151&lt;=G143,"X",""),""))</f>
        <v/>
      </c>
      <c r="F151" s="261" t="str">
        <f>IF($F$32="","",$F$32)</f>
        <v/>
      </c>
      <c r="G151" s="646"/>
      <c r="H151" s="647"/>
      <c r="I151" s="648"/>
      <c r="J151" s="646"/>
      <c r="K151" s="647"/>
      <c r="L151" s="647"/>
      <c r="M151" s="648"/>
      <c r="N151" s="116"/>
      <c r="X151" s="143"/>
      <c r="AB151" s="44" t="str">
        <f>IF(AD143="","",IF(AK151&gt;0,IF(AK151&lt;=AD143,"X",""),""))</f>
        <v/>
      </c>
      <c r="AC151" s="261" t="str">
        <f>IF($F$32="","",$F$32)</f>
        <v/>
      </c>
      <c r="AD151" s="646"/>
      <c r="AE151" s="647"/>
      <c r="AF151" s="648"/>
      <c r="AG151" s="646"/>
      <c r="AH151" s="647"/>
      <c r="AI151" s="647"/>
      <c r="AJ151" s="648"/>
      <c r="AK151" s="116"/>
    </row>
    <row r="152" spans="4:47" ht="15" hidden="1" customHeight="1" x14ac:dyDescent="0.25">
      <c r="E152" s="44" t="str">
        <f>IF(G143="","",IF(N152&gt;0,IF(N152&lt;=G143,"X",""),""))</f>
        <v/>
      </c>
      <c r="F152" s="261" t="str">
        <f>IF($F$33="","",$F$33)</f>
        <v/>
      </c>
      <c r="G152" s="646"/>
      <c r="H152" s="647"/>
      <c r="I152" s="648"/>
      <c r="J152" s="646"/>
      <c r="K152" s="647"/>
      <c r="L152" s="647"/>
      <c r="M152" s="648"/>
      <c r="N152" s="116"/>
      <c r="X152" s="143"/>
      <c r="AB152" s="44" t="str">
        <f>IF(AD143="","",IF(AK152&gt;0,IF(AK152&lt;=AD143,"X",""),""))</f>
        <v/>
      </c>
      <c r="AC152" s="261" t="str">
        <f>IF($F$33="","",$F$33)</f>
        <v/>
      </c>
      <c r="AD152" s="646"/>
      <c r="AE152" s="647"/>
      <c r="AF152" s="648"/>
      <c r="AG152" s="646"/>
      <c r="AH152" s="647"/>
      <c r="AI152" s="647"/>
      <c r="AJ152" s="648"/>
      <c r="AK152" s="116"/>
    </row>
    <row r="153" spans="4:47" ht="14.4" thickBot="1" x14ac:dyDescent="0.3">
      <c r="D153" s="38"/>
      <c r="E153" s="38"/>
      <c r="F153" s="38"/>
      <c r="G153" s="38"/>
      <c r="H153" s="38"/>
      <c r="I153" s="38"/>
      <c r="J153" s="38"/>
      <c r="K153" s="38"/>
      <c r="L153" s="38"/>
      <c r="M153" s="38"/>
      <c r="N153" s="38"/>
      <c r="X153" s="143"/>
      <c r="AA153" s="38"/>
      <c r="AB153" s="38"/>
      <c r="AC153" s="38"/>
      <c r="AD153" s="38"/>
      <c r="AE153" s="38"/>
      <c r="AF153" s="38"/>
      <c r="AG153" s="38"/>
      <c r="AH153" s="38"/>
      <c r="AI153" s="38"/>
      <c r="AJ153" s="38"/>
      <c r="AK153" s="38"/>
    </row>
    <row r="154" spans="4:47" x14ac:dyDescent="0.25">
      <c r="D154" s="654"/>
      <c r="E154" s="654"/>
      <c r="F154" s="654"/>
      <c r="G154" s="654"/>
      <c r="H154" s="654"/>
      <c r="I154" s="654"/>
      <c r="J154" s="654"/>
      <c r="K154" s="654"/>
      <c r="L154" s="654"/>
      <c r="M154" s="654"/>
      <c r="N154" s="654"/>
      <c r="X154" s="143"/>
      <c r="AA154" s="654"/>
      <c r="AB154" s="654"/>
      <c r="AC154" s="654"/>
      <c r="AD154" s="654"/>
      <c r="AE154" s="654"/>
      <c r="AF154" s="654"/>
      <c r="AG154" s="654"/>
      <c r="AH154" s="654"/>
      <c r="AI154" s="654"/>
      <c r="AJ154" s="654"/>
      <c r="AK154" s="654"/>
    </row>
    <row r="155" spans="4:47" x14ac:dyDescent="0.25">
      <c r="E155" s="34" t="s">
        <v>191</v>
      </c>
      <c r="F155" s="39">
        <f>F142+1</f>
        <v>10</v>
      </c>
      <c r="G155" s="34" t="s">
        <v>192</v>
      </c>
      <c r="H155" s="34"/>
      <c r="I155" s="34"/>
      <c r="J155" s="266" t="s">
        <v>351</v>
      </c>
      <c r="K155" s="265"/>
      <c r="X155" s="143"/>
      <c r="AB155" s="34" t="s">
        <v>191</v>
      </c>
      <c r="AC155" s="39">
        <f>AC142+1</f>
        <v>10</v>
      </c>
      <c r="AD155" s="34" t="s">
        <v>192</v>
      </c>
      <c r="AE155" s="34"/>
      <c r="AF155" s="34"/>
      <c r="AG155" s="266" t="s">
        <v>351</v>
      </c>
      <c r="AH155" s="265"/>
    </row>
    <row r="156" spans="4:47" x14ac:dyDescent="0.25">
      <c r="D156" s="649" t="s">
        <v>193</v>
      </c>
      <c r="E156" s="649"/>
      <c r="F156" s="40" t="s">
        <v>183</v>
      </c>
      <c r="G156" s="41">
        <f>IF(F156=O$4,P$4,IF(F156=O$5,P$5,IF(F156=O$6,P$6,IF(F156=O$7,P$7,IF(F156=O$8,P$8,"")))))</f>
        <v>0</v>
      </c>
      <c r="H156" s="41"/>
      <c r="I156" s="41"/>
      <c r="J156" s="266" t="s">
        <v>352</v>
      </c>
      <c r="K156" s="265"/>
      <c r="L156" s="42"/>
      <c r="M156" s="42"/>
      <c r="N156" s="42"/>
      <c r="O156" s="107">
        <f>IF(F156="",0,1)</f>
        <v>0</v>
      </c>
      <c r="P156" s="107">
        <f>IF(E158="",0,1)</f>
        <v>0</v>
      </c>
      <c r="Q156" s="107">
        <f>IF(E159="",0,1)</f>
        <v>0</v>
      </c>
      <c r="R156" s="107">
        <f>IF(E160="",0,1)</f>
        <v>0</v>
      </c>
      <c r="S156" s="107">
        <f>IF(E161="",0,1)</f>
        <v>0</v>
      </c>
      <c r="T156" s="107">
        <f>IF(E162="",0,1)</f>
        <v>0</v>
      </c>
      <c r="U156" s="107">
        <f>IF(E163="",0,1)</f>
        <v>0</v>
      </c>
      <c r="V156" s="107">
        <f>IF(E164="",0,1)</f>
        <v>0</v>
      </c>
      <c r="W156" s="107">
        <f>IF(E165="",0,1)</f>
        <v>0</v>
      </c>
      <c r="X156" s="143"/>
      <c r="AA156" s="649" t="s">
        <v>193</v>
      </c>
      <c r="AB156" s="649"/>
      <c r="AC156" s="40" t="s">
        <v>183</v>
      </c>
      <c r="AD156" s="41">
        <f>IF(AC156=O$4,P$4,IF(AC156=O$5,P$5,IF(AC156=O$6,P$6,IF(AC156=O$7,P$7,IF(AC156=O$8,P$8,"")))))</f>
        <v>0</v>
      </c>
      <c r="AE156" s="41"/>
      <c r="AF156" s="41"/>
      <c r="AG156" s="266" t="s">
        <v>352</v>
      </c>
      <c r="AH156" s="265"/>
      <c r="AI156" s="42"/>
      <c r="AJ156" s="42"/>
      <c r="AK156" s="42"/>
      <c r="AL156" s="107">
        <f>IF(AC156="",0,1)</f>
        <v>0</v>
      </c>
      <c r="AM156" s="107">
        <f>IF(AB158="",0,1)</f>
        <v>0</v>
      </c>
      <c r="AN156" s="107">
        <f>IF(AB159="",0,1)</f>
        <v>0</v>
      </c>
      <c r="AO156" s="107">
        <f>IF(AB160="",0,1)</f>
        <v>0</v>
      </c>
      <c r="AP156" s="107">
        <f>IF(AB161="",0,1)</f>
        <v>0</v>
      </c>
      <c r="AQ156" s="107">
        <f>IF(AB162="",0,1)</f>
        <v>0</v>
      </c>
      <c r="AR156" s="107">
        <f>IF(AB163="",0,1)</f>
        <v>0</v>
      </c>
      <c r="AS156" s="107">
        <f>IF(AB164="",0,1)</f>
        <v>0</v>
      </c>
      <c r="AT156" s="107">
        <f>IF(AB165="",0,1)</f>
        <v>0</v>
      </c>
      <c r="AU156" s="107">
        <f>IF(AB165="",0,1)</f>
        <v>0</v>
      </c>
    </row>
    <row r="157" spans="4:47" x14ac:dyDescent="0.25">
      <c r="F157" s="439" t="s">
        <v>194</v>
      </c>
      <c r="G157" s="439" t="s">
        <v>195</v>
      </c>
      <c r="H157" s="439"/>
      <c r="I157" s="439"/>
      <c r="J157" s="439" t="s">
        <v>196</v>
      </c>
      <c r="K157" s="439"/>
      <c r="L157" s="439"/>
      <c r="M157" s="439"/>
      <c r="N157" s="439" t="s">
        <v>197</v>
      </c>
      <c r="X157" s="143"/>
      <c r="AC157" s="449" t="s">
        <v>194</v>
      </c>
      <c r="AD157" s="449" t="s">
        <v>195</v>
      </c>
      <c r="AE157" s="449"/>
      <c r="AF157" s="449"/>
      <c r="AG157" s="449" t="s">
        <v>196</v>
      </c>
      <c r="AH157" s="449"/>
      <c r="AI157" s="449"/>
      <c r="AJ157" s="449"/>
      <c r="AK157" s="449" t="s">
        <v>197</v>
      </c>
    </row>
    <row r="158" spans="4:47" ht="15" customHeight="1" x14ac:dyDescent="0.25">
      <c r="E158" s="44" t="str">
        <f>IF(N158="Yes", "X","")</f>
        <v/>
      </c>
      <c r="F158" s="482" t="str">
        <f>IF($F$26="","",$F$26)</f>
        <v>Food Access</v>
      </c>
      <c r="G158" s="651" t="s">
        <v>542</v>
      </c>
      <c r="H158" s="652"/>
      <c r="I158" s="652"/>
      <c r="J158" s="652"/>
      <c r="K158" s="652"/>
      <c r="L158" s="652"/>
      <c r="M158" s="653"/>
      <c r="N158" s="407"/>
      <c r="X158" s="143"/>
      <c r="AB158" s="44" t="str">
        <f>IF(AK158="Yes", "X","")</f>
        <v/>
      </c>
      <c r="AC158" s="482" t="str">
        <f>IF($F$26="","",$F$26)</f>
        <v>Food Access</v>
      </c>
      <c r="AD158" s="651" t="s">
        <v>542</v>
      </c>
      <c r="AE158" s="652"/>
      <c r="AF158" s="652"/>
      <c r="AG158" s="652"/>
      <c r="AH158" s="652"/>
      <c r="AI158" s="652"/>
      <c r="AJ158" s="653"/>
      <c r="AK158" s="407"/>
    </row>
    <row r="159" spans="4:47" ht="15" customHeight="1" x14ac:dyDescent="0.25">
      <c r="E159" s="44" t="str">
        <f>IF(G156="","",IF(N159&gt;0,IF(N159&lt;=G156,"X",""),""))</f>
        <v/>
      </c>
      <c r="F159" s="261" t="str">
        <f>IF($F$27="","",$F$27)</f>
        <v>Education</v>
      </c>
      <c r="G159" s="656"/>
      <c r="H159" s="657"/>
      <c r="I159" s="658"/>
      <c r="J159" s="656"/>
      <c r="K159" s="657"/>
      <c r="L159" s="657"/>
      <c r="M159" s="658"/>
      <c r="N159" s="45"/>
      <c r="X159" s="143"/>
      <c r="AB159" s="44" t="str">
        <f>IF(AD156="","",IF(AK159&gt;0,IF(AK159&lt;=AD156,"X",""),""))</f>
        <v/>
      </c>
      <c r="AC159" s="261" t="str">
        <f>IF($F$27="","",$F$27)</f>
        <v>Education</v>
      </c>
      <c r="AD159" s="660"/>
      <c r="AE159" s="661"/>
      <c r="AF159" s="662"/>
      <c r="AG159" s="660"/>
      <c r="AH159" s="661"/>
      <c r="AI159" s="661"/>
      <c r="AJ159" s="662"/>
      <c r="AK159" s="297"/>
    </row>
    <row r="160" spans="4:47" ht="15" customHeight="1" x14ac:dyDescent="0.25">
      <c r="E160" s="44" t="str">
        <f>IF(G156="","",IF(N160&gt;0,IF(N160&lt;=G156,"X",""),""))</f>
        <v/>
      </c>
      <c r="F160" s="261" t="str">
        <f>IF($F$28="","",$F$28)</f>
        <v>Job Training</v>
      </c>
      <c r="G160" s="656"/>
      <c r="H160" s="657"/>
      <c r="I160" s="658"/>
      <c r="J160" s="656"/>
      <c r="K160" s="657"/>
      <c r="L160" s="657"/>
      <c r="M160" s="658"/>
      <c r="N160" s="45"/>
      <c r="X160" s="143"/>
      <c r="AB160" s="44" t="str">
        <f>IF(AD156="","",IF(AK160&gt;0,IF(AK160&lt;=AD156,"X",""),""))</f>
        <v/>
      </c>
      <c r="AC160" s="261" t="str">
        <f>IF($F$28="","",$F$28)</f>
        <v>Job Training</v>
      </c>
      <c r="AD160" s="660"/>
      <c r="AE160" s="661"/>
      <c r="AF160" s="662"/>
      <c r="AG160" s="660"/>
      <c r="AH160" s="661"/>
      <c r="AI160" s="661"/>
      <c r="AJ160" s="662"/>
      <c r="AK160" s="297"/>
    </row>
    <row r="161" spans="4:47" ht="15" customHeight="1" x14ac:dyDescent="0.25">
      <c r="E161" s="44" t="str">
        <f>IF(G156="","",IF(N161&gt;0,IF(N161&lt;=G156,"X",""),""))</f>
        <v/>
      </c>
      <c r="F161" s="261" t="str">
        <f>IF($F$29="","",$F$29)</f>
        <v>Recreation</v>
      </c>
      <c r="G161" s="656"/>
      <c r="H161" s="657"/>
      <c r="I161" s="658"/>
      <c r="J161" s="656"/>
      <c r="K161" s="657"/>
      <c r="L161" s="657"/>
      <c r="M161" s="658"/>
      <c r="N161" s="45"/>
      <c r="X161" s="143"/>
      <c r="AB161" s="44" t="str">
        <f>IF(AD156="","",IF(AK161&gt;0,IF(AK161&lt;=AD156,"X",""),""))</f>
        <v/>
      </c>
      <c r="AC161" s="261" t="str">
        <f>IF($F$29="","",$F$29)</f>
        <v>Recreation</v>
      </c>
      <c r="AD161" s="660"/>
      <c r="AE161" s="661"/>
      <c r="AF161" s="662"/>
      <c r="AG161" s="660"/>
      <c r="AH161" s="661"/>
      <c r="AI161" s="661"/>
      <c r="AJ161" s="662"/>
      <c r="AK161" s="297"/>
    </row>
    <row r="162" spans="4:47" ht="15" customHeight="1" x14ac:dyDescent="0.25">
      <c r="E162" s="44" t="str">
        <f>IF(G156="","",IF(N162&gt;0,IF(N162&lt;=G156,"X",""),""))</f>
        <v/>
      </c>
      <c r="F162" s="261" t="str">
        <f>IF($F$30="","",$F$30)</f>
        <v>Health Services</v>
      </c>
      <c r="G162" s="656"/>
      <c r="H162" s="657"/>
      <c r="I162" s="658"/>
      <c r="J162" s="656"/>
      <c r="K162" s="657"/>
      <c r="L162" s="657"/>
      <c r="M162" s="658"/>
      <c r="N162" s="45"/>
      <c r="X162" s="143"/>
      <c r="AB162" s="44" t="str">
        <f>IF(AD156="","",IF(AK162&gt;0,IF(AK162&lt;=AD156,"X",""),""))</f>
        <v/>
      </c>
      <c r="AC162" s="261" t="str">
        <f>IF($F$30="","",$F$30)</f>
        <v>Health Services</v>
      </c>
      <c r="AD162" s="660"/>
      <c r="AE162" s="661"/>
      <c r="AF162" s="662"/>
      <c r="AG162" s="660"/>
      <c r="AH162" s="661"/>
      <c r="AI162" s="661"/>
      <c r="AJ162" s="662"/>
      <c r="AK162" s="297"/>
    </row>
    <row r="163" spans="4:47" ht="15" hidden="1" customHeight="1" x14ac:dyDescent="0.25">
      <c r="E163" s="44" t="str">
        <f>IF(G156="","",IF(N163&gt;0,IF(N163&lt;=G156,"X",""),""))</f>
        <v/>
      </c>
      <c r="F163" s="261" t="str">
        <f>IF($F$31="","",$F$31)</f>
        <v/>
      </c>
      <c r="G163" s="646"/>
      <c r="H163" s="647"/>
      <c r="I163" s="648"/>
      <c r="J163" s="646"/>
      <c r="K163" s="647"/>
      <c r="L163" s="647"/>
      <c r="M163" s="648"/>
      <c r="N163" s="116"/>
      <c r="X163" s="143"/>
      <c r="AB163" s="44" t="str">
        <f>IF(AD156="","",IF(AK163&gt;0,IF(AK163&lt;=AD156,"X",""),""))</f>
        <v/>
      </c>
      <c r="AC163" s="261" t="str">
        <f>IF($F$31="","",$F$31)</f>
        <v/>
      </c>
      <c r="AD163" s="646"/>
      <c r="AE163" s="647"/>
      <c r="AF163" s="648"/>
      <c r="AG163" s="646"/>
      <c r="AH163" s="647"/>
      <c r="AI163" s="647"/>
      <c r="AJ163" s="648"/>
      <c r="AK163" s="116"/>
    </row>
    <row r="164" spans="4:47" ht="15" hidden="1" customHeight="1" x14ac:dyDescent="0.25">
      <c r="E164" s="44" t="str">
        <f>IF(G156="","",IF(N164&gt;0,IF(N164&lt;=G156,"X",""),""))</f>
        <v/>
      </c>
      <c r="F164" s="261" t="str">
        <f>IF($F$32="","",$F$32)</f>
        <v/>
      </c>
      <c r="G164" s="646"/>
      <c r="H164" s="647"/>
      <c r="I164" s="648"/>
      <c r="J164" s="646"/>
      <c r="K164" s="647"/>
      <c r="L164" s="647"/>
      <c r="M164" s="648"/>
      <c r="N164" s="116"/>
      <c r="X164" s="143"/>
      <c r="AB164" s="44" t="str">
        <f>IF(AD156="","",IF(AK164&gt;0,IF(AK164&lt;=AD156,"X",""),""))</f>
        <v/>
      </c>
      <c r="AC164" s="261" t="str">
        <f>IF($F$32="","",$F$32)</f>
        <v/>
      </c>
      <c r="AD164" s="646"/>
      <c r="AE164" s="647"/>
      <c r="AF164" s="648"/>
      <c r="AG164" s="646"/>
      <c r="AH164" s="647"/>
      <c r="AI164" s="647"/>
      <c r="AJ164" s="648"/>
      <c r="AK164" s="116"/>
    </row>
    <row r="165" spans="4:47" ht="15" hidden="1" customHeight="1" x14ac:dyDescent="0.25">
      <c r="E165" s="44" t="str">
        <f>IF(G156="","",IF(N165&gt;0,IF(N165&lt;=G156,"X",""),""))</f>
        <v/>
      </c>
      <c r="F165" s="261" t="str">
        <f>IF($F$33="","",$F$33)</f>
        <v/>
      </c>
      <c r="G165" s="646"/>
      <c r="H165" s="647"/>
      <c r="I165" s="648"/>
      <c r="J165" s="646"/>
      <c r="K165" s="647"/>
      <c r="L165" s="647"/>
      <c r="M165" s="648"/>
      <c r="N165" s="116"/>
      <c r="X165" s="143"/>
      <c r="AB165" s="44" t="str">
        <f>IF(AD156="","",IF(AK165&gt;0,IF(AK165&lt;=AD156,"X",""),""))</f>
        <v/>
      </c>
      <c r="AC165" s="261" t="str">
        <f>IF($F$33="","",$F$33)</f>
        <v/>
      </c>
      <c r="AD165" s="646"/>
      <c r="AE165" s="647"/>
      <c r="AF165" s="648"/>
      <c r="AG165" s="646"/>
      <c r="AH165" s="647"/>
      <c r="AI165" s="647"/>
      <c r="AJ165" s="648"/>
      <c r="AK165" s="116"/>
    </row>
    <row r="166" spans="4:47" ht="14.4" thickBot="1" x14ac:dyDescent="0.3">
      <c r="D166" s="38"/>
      <c r="E166" s="38"/>
      <c r="F166" s="38"/>
      <c r="G166" s="38"/>
      <c r="H166" s="38"/>
      <c r="I166" s="38"/>
      <c r="J166" s="38"/>
      <c r="K166" s="38"/>
      <c r="L166" s="38"/>
      <c r="M166" s="38"/>
      <c r="N166" s="38"/>
      <c r="X166" s="143"/>
      <c r="AA166" s="38"/>
      <c r="AB166" s="38"/>
      <c r="AC166" s="38"/>
      <c r="AD166" s="38"/>
      <c r="AE166" s="38"/>
      <c r="AF166" s="38"/>
      <c r="AG166" s="38"/>
      <c r="AH166" s="38"/>
      <c r="AI166" s="38"/>
      <c r="AJ166" s="38"/>
      <c r="AK166" s="38"/>
    </row>
    <row r="167" spans="4:47" x14ac:dyDescent="0.25">
      <c r="D167" s="654"/>
      <c r="E167" s="654"/>
      <c r="F167" s="654"/>
      <c r="G167" s="654"/>
      <c r="H167" s="654"/>
      <c r="I167" s="654"/>
      <c r="J167" s="654"/>
      <c r="K167" s="654"/>
      <c r="L167" s="654"/>
      <c r="M167" s="654"/>
      <c r="N167" s="654"/>
      <c r="X167" s="143"/>
      <c r="AA167" s="654"/>
      <c r="AB167" s="654"/>
      <c r="AC167" s="654"/>
      <c r="AD167" s="654"/>
      <c r="AE167" s="654"/>
      <c r="AF167" s="654"/>
      <c r="AG167" s="654"/>
      <c r="AH167" s="654"/>
      <c r="AI167" s="654"/>
      <c r="AJ167" s="654"/>
      <c r="AK167" s="654"/>
    </row>
    <row r="168" spans="4:47" x14ac:dyDescent="0.25">
      <c r="E168" s="34" t="s">
        <v>191</v>
      </c>
      <c r="F168" s="39">
        <f>F155+1</f>
        <v>11</v>
      </c>
      <c r="G168" s="34" t="s">
        <v>192</v>
      </c>
      <c r="H168" s="34"/>
      <c r="I168" s="34"/>
      <c r="J168" s="266" t="s">
        <v>351</v>
      </c>
      <c r="K168" s="265"/>
      <c r="X168" s="143"/>
      <c r="AB168" s="34" t="s">
        <v>191</v>
      </c>
      <c r="AC168" s="39">
        <f>AC155+1</f>
        <v>11</v>
      </c>
      <c r="AD168" s="34" t="s">
        <v>192</v>
      </c>
      <c r="AE168" s="34"/>
      <c r="AF168" s="34"/>
      <c r="AG168" s="266" t="s">
        <v>351</v>
      </c>
      <c r="AH168" s="265"/>
    </row>
    <row r="169" spans="4:47" x14ac:dyDescent="0.25">
      <c r="D169" s="649" t="s">
        <v>193</v>
      </c>
      <c r="E169" s="649"/>
      <c r="F169" s="40" t="s">
        <v>183</v>
      </c>
      <c r="G169" s="41">
        <f>IF(F169=O$4,P$4,IF(F169=O$5,P$5,IF(F169=O$6,P$6,IF(F169=O$7,P$7,IF(F169=O$8,P$8,"")))))</f>
        <v>0</v>
      </c>
      <c r="H169" s="41"/>
      <c r="I169" s="41"/>
      <c r="J169" s="266" t="s">
        <v>352</v>
      </c>
      <c r="K169" s="265"/>
      <c r="L169" s="42"/>
      <c r="M169" s="42"/>
      <c r="N169" s="42"/>
      <c r="O169" s="107">
        <f>IF(F169="",0,1)</f>
        <v>0</v>
      </c>
      <c r="P169" s="107">
        <f>IF(E171="",0,1)</f>
        <v>0</v>
      </c>
      <c r="Q169" s="107">
        <f>IF(E172="",0,1)</f>
        <v>0</v>
      </c>
      <c r="R169" s="107">
        <f>IF(E173="",0,1)</f>
        <v>0</v>
      </c>
      <c r="S169" s="107">
        <f>IF(E174="",0,1)</f>
        <v>0</v>
      </c>
      <c r="T169" s="107">
        <f>IF(E175="",0,1)</f>
        <v>0</v>
      </c>
      <c r="U169" s="107" t="e">
        <f>IF(#REF!="",0,1)</f>
        <v>#REF!</v>
      </c>
      <c r="V169" s="107" t="e">
        <f>IF(#REF!="",0,1)</f>
        <v>#REF!</v>
      </c>
      <c r="W169" s="107" t="e">
        <f>IF(#REF!="",0,1)</f>
        <v>#REF!</v>
      </c>
      <c r="X169" s="143"/>
      <c r="AA169" s="649" t="s">
        <v>193</v>
      </c>
      <c r="AB169" s="649"/>
      <c r="AC169" s="40" t="s">
        <v>183</v>
      </c>
      <c r="AD169" s="41" t="str">
        <f>IF(AC169=AL$4,AM$4,IF(AC169=AL$5,AM$5,IF(AC169=AL$6,AM$6,IF(AC169=AL$7,AM$7,IF(AC169=AL$8,AM$8,"")))))</f>
        <v/>
      </c>
      <c r="AE169" s="41"/>
      <c r="AF169" s="41"/>
      <c r="AG169" s="266" t="s">
        <v>352</v>
      </c>
      <c r="AH169" s="265"/>
      <c r="AI169" s="42"/>
      <c r="AJ169" s="42"/>
      <c r="AK169" s="42"/>
      <c r="AL169" s="107">
        <f>IF(AC169="",0,1)</f>
        <v>0</v>
      </c>
      <c r="AM169" s="107">
        <f>IF(AB171="",0,1)</f>
        <v>0</v>
      </c>
      <c r="AN169" s="107">
        <f>IF(AB172="",0,1)</f>
        <v>0</v>
      </c>
      <c r="AO169" s="107">
        <f>IF(AB173="",0,1)</f>
        <v>0</v>
      </c>
      <c r="AP169" s="107">
        <f>IF(AB174="",0,1)</f>
        <v>0</v>
      </c>
      <c r="AQ169" s="107">
        <f>IF(AB175="",0,1)</f>
        <v>0</v>
      </c>
      <c r="AR169" s="107" t="e">
        <f>IF(#REF!="",0,1)</f>
        <v>#REF!</v>
      </c>
      <c r="AS169" s="107" t="e">
        <f>IF(#REF!="",0,1)</f>
        <v>#REF!</v>
      </c>
      <c r="AT169" s="107" t="e">
        <f>IF(#REF!="",0,1)</f>
        <v>#REF!</v>
      </c>
      <c r="AU169" s="107" t="e">
        <f>IF(#REF!="",0,1)</f>
        <v>#REF!</v>
      </c>
    </row>
    <row r="170" spans="4:47" x14ac:dyDescent="0.25">
      <c r="F170" s="439" t="s">
        <v>194</v>
      </c>
      <c r="G170" s="439" t="s">
        <v>195</v>
      </c>
      <c r="H170" s="439"/>
      <c r="I170" s="439"/>
      <c r="J170" s="439" t="s">
        <v>196</v>
      </c>
      <c r="K170" s="439"/>
      <c r="L170" s="439"/>
      <c r="M170" s="439"/>
      <c r="N170" s="439" t="s">
        <v>197</v>
      </c>
      <c r="X170" s="143"/>
      <c r="AC170" s="439" t="s">
        <v>194</v>
      </c>
      <c r="AD170" s="439" t="s">
        <v>195</v>
      </c>
      <c r="AE170" s="439"/>
      <c r="AF170" s="439"/>
      <c r="AG170" s="439" t="s">
        <v>196</v>
      </c>
      <c r="AH170" s="439"/>
      <c r="AI170" s="439"/>
      <c r="AJ170" s="439"/>
      <c r="AK170" s="439" t="s">
        <v>197</v>
      </c>
    </row>
    <row r="171" spans="4:47" ht="15" customHeight="1" x14ac:dyDescent="0.25">
      <c r="E171" s="44" t="str">
        <f>IF(N171="Yes", "X","")</f>
        <v/>
      </c>
      <c r="F171" s="482" t="str">
        <f>IF($F$26="","",$F$26)</f>
        <v>Food Access</v>
      </c>
      <c r="G171" s="651" t="s">
        <v>542</v>
      </c>
      <c r="H171" s="652"/>
      <c r="I171" s="652"/>
      <c r="J171" s="652"/>
      <c r="K171" s="652"/>
      <c r="L171" s="652"/>
      <c r="M171" s="653"/>
      <c r="N171" s="407"/>
      <c r="X171" s="143"/>
      <c r="AB171" s="44" t="str">
        <f>IF(AK171="Yes", "X","")</f>
        <v/>
      </c>
      <c r="AC171" s="482" t="str">
        <f>IF($F$26="","",$F$26)</f>
        <v>Food Access</v>
      </c>
      <c r="AD171" s="651" t="s">
        <v>542</v>
      </c>
      <c r="AE171" s="652"/>
      <c r="AF171" s="652"/>
      <c r="AG171" s="652"/>
      <c r="AH171" s="652"/>
      <c r="AI171" s="652"/>
      <c r="AJ171" s="653"/>
      <c r="AK171" s="407"/>
    </row>
    <row r="172" spans="4:47" ht="15" customHeight="1" x14ac:dyDescent="0.25">
      <c r="E172" s="44" t="str">
        <f>IF(G169="","",IF(N172&gt;0,IF(N172&lt;=G169,"X",""),""))</f>
        <v/>
      </c>
      <c r="F172" s="261" t="str">
        <f>IF($F$27="","",$F$27)</f>
        <v>Education</v>
      </c>
      <c r="G172" s="646"/>
      <c r="H172" s="647"/>
      <c r="I172" s="648"/>
      <c r="J172" s="646"/>
      <c r="K172" s="647"/>
      <c r="L172" s="647"/>
      <c r="M172" s="648"/>
      <c r="N172" s="45"/>
      <c r="X172" s="143"/>
      <c r="AB172" s="44" t="str">
        <f>IF(AD169="","",IF(AK172&gt;0,IF(AK172&lt;=AD169,"X",""),""))</f>
        <v/>
      </c>
      <c r="AC172" s="261" t="str">
        <f>IF($F$27="","",$F$27)</f>
        <v>Education</v>
      </c>
      <c r="AD172" s="646"/>
      <c r="AE172" s="647"/>
      <c r="AF172" s="648"/>
      <c r="AG172" s="646"/>
      <c r="AH172" s="647"/>
      <c r="AI172" s="647"/>
      <c r="AJ172" s="648"/>
      <c r="AK172" s="116"/>
    </row>
    <row r="173" spans="4:47" ht="15" customHeight="1" x14ac:dyDescent="0.25">
      <c r="E173" s="44" t="str">
        <f>IF(G169="","",IF(N173&gt;0,IF(N173&lt;=G169,"X",""),""))</f>
        <v/>
      </c>
      <c r="F173" s="261" t="str">
        <f>IF($F$28="","",$F$28)</f>
        <v>Job Training</v>
      </c>
      <c r="G173" s="646"/>
      <c r="H173" s="647"/>
      <c r="I173" s="648"/>
      <c r="J173" s="646"/>
      <c r="K173" s="647"/>
      <c r="L173" s="647"/>
      <c r="M173" s="648"/>
      <c r="N173" s="45"/>
      <c r="X173" s="143"/>
      <c r="AB173" s="44" t="str">
        <f>IF(AD169="","",IF(AK173&gt;0,IF(AK173&lt;=AD169,"X",""),""))</f>
        <v/>
      </c>
      <c r="AC173" s="261" t="str">
        <f>IF($F$28="","",$F$28)</f>
        <v>Job Training</v>
      </c>
      <c r="AD173" s="646"/>
      <c r="AE173" s="647"/>
      <c r="AF173" s="648"/>
      <c r="AG173" s="646"/>
      <c r="AH173" s="647"/>
      <c r="AI173" s="647"/>
      <c r="AJ173" s="648"/>
      <c r="AK173" s="116"/>
    </row>
    <row r="174" spans="4:47" ht="15" customHeight="1" x14ac:dyDescent="0.25">
      <c r="E174" s="44" t="str">
        <f>IF(G169="","",IF(N174&gt;0,IF(N174&lt;=G169,"X",""),""))</f>
        <v/>
      </c>
      <c r="F174" s="261" t="str">
        <f>IF($F$29="","",$F$29)</f>
        <v>Recreation</v>
      </c>
      <c r="G174" s="646"/>
      <c r="H174" s="647"/>
      <c r="I174" s="648"/>
      <c r="J174" s="646"/>
      <c r="K174" s="647"/>
      <c r="L174" s="647"/>
      <c r="M174" s="648"/>
      <c r="N174" s="45"/>
      <c r="X174" s="143"/>
      <c r="AB174" s="44" t="str">
        <f>IF(AD169="","",IF(AK174&gt;0,IF(AK174&lt;=AD169,"X",""),""))</f>
        <v/>
      </c>
      <c r="AC174" s="261" t="str">
        <f>IF($F$29="","",$F$29)</f>
        <v>Recreation</v>
      </c>
      <c r="AD174" s="646"/>
      <c r="AE174" s="647"/>
      <c r="AF174" s="648"/>
      <c r="AG174" s="646"/>
      <c r="AH174" s="647"/>
      <c r="AI174" s="647"/>
      <c r="AJ174" s="648"/>
      <c r="AK174" s="116"/>
    </row>
    <row r="175" spans="4:47" ht="15" customHeight="1" x14ac:dyDescent="0.25">
      <c r="E175" s="44" t="str">
        <f>IF(G169="","",IF(N175&gt;0,IF(N175&lt;=G169,"X",""),""))</f>
        <v/>
      </c>
      <c r="F175" s="261" t="str">
        <f>IF($F$30="","",$F$30)</f>
        <v>Health Services</v>
      </c>
      <c r="G175" s="646"/>
      <c r="H175" s="647"/>
      <c r="I175" s="648"/>
      <c r="J175" s="646"/>
      <c r="K175" s="647"/>
      <c r="L175" s="647"/>
      <c r="M175" s="648"/>
      <c r="N175" s="45"/>
      <c r="X175" s="143"/>
      <c r="AB175" s="44" t="str">
        <f>IF(AD169="","",IF(AK175&gt;0,IF(AK175&lt;=AD169,"X",""),""))</f>
        <v/>
      </c>
      <c r="AC175" s="261" t="str">
        <f>IF($F$30="","",$F$30)</f>
        <v>Health Services</v>
      </c>
      <c r="AD175" s="646"/>
      <c r="AE175" s="647"/>
      <c r="AF175" s="648"/>
      <c r="AG175" s="646"/>
      <c r="AH175" s="647"/>
      <c r="AI175" s="647"/>
      <c r="AJ175" s="648"/>
      <c r="AK175" s="116"/>
    </row>
    <row r="176" spans="4:47" ht="14.4" thickBot="1" x14ac:dyDescent="0.3">
      <c r="D176" s="38"/>
      <c r="E176" s="38"/>
      <c r="F176" s="38"/>
      <c r="G176" s="38"/>
      <c r="H176" s="38"/>
      <c r="I176" s="38"/>
      <c r="J176" s="38"/>
      <c r="K176" s="38"/>
      <c r="L176" s="38"/>
      <c r="M176" s="38"/>
      <c r="N176" s="38"/>
      <c r="X176" s="143"/>
      <c r="AA176" s="38"/>
      <c r="AB176" s="38"/>
      <c r="AC176" s="38"/>
      <c r="AD176" s="38"/>
      <c r="AE176" s="38"/>
      <c r="AF176" s="38"/>
      <c r="AG176" s="38"/>
      <c r="AH176" s="38"/>
      <c r="AI176" s="38"/>
      <c r="AJ176" s="38"/>
      <c r="AK176" s="38"/>
    </row>
    <row r="177" spans="4:47" x14ac:dyDescent="0.25">
      <c r="D177" s="654"/>
      <c r="E177" s="654"/>
      <c r="F177" s="654"/>
      <c r="G177" s="654"/>
      <c r="H177" s="654"/>
      <c r="I177" s="654"/>
      <c r="J177" s="654"/>
      <c r="K177" s="654"/>
      <c r="L177" s="654"/>
      <c r="M177" s="654"/>
      <c r="N177" s="654"/>
      <c r="X177" s="143"/>
      <c r="AA177" s="654"/>
      <c r="AB177" s="654"/>
      <c r="AC177" s="654"/>
      <c r="AD177" s="654"/>
      <c r="AE177" s="654"/>
      <c r="AF177" s="654"/>
      <c r="AG177" s="654"/>
      <c r="AH177" s="654"/>
      <c r="AI177" s="654"/>
      <c r="AJ177" s="654"/>
      <c r="AK177" s="654"/>
    </row>
    <row r="178" spans="4:47" x14ac:dyDescent="0.25">
      <c r="E178" s="34" t="s">
        <v>191</v>
      </c>
      <c r="F178" s="39">
        <f>F168+1</f>
        <v>12</v>
      </c>
      <c r="G178" s="34" t="s">
        <v>192</v>
      </c>
      <c r="H178" s="34"/>
      <c r="I178" s="34"/>
      <c r="J178" s="266" t="s">
        <v>351</v>
      </c>
      <c r="K178" s="265"/>
      <c r="X178" s="143"/>
      <c r="AB178" s="34" t="s">
        <v>191</v>
      </c>
      <c r="AC178" s="39">
        <f>AC168+1</f>
        <v>12</v>
      </c>
      <c r="AD178" s="34" t="s">
        <v>192</v>
      </c>
      <c r="AE178" s="34"/>
      <c r="AF178" s="34"/>
      <c r="AG178" s="266" t="s">
        <v>351</v>
      </c>
      <c r="AH178" s="265"/>
    </row>
    <row r="179" spans="4:47" x14ac:dyDescent="0.25">
      <c r="D179" s="649" t="s">
        <v>193</v>
      </c>
      <c r="E179" s="649"/>
      <c r="F179" s="40" t="s">
        <v>183</v>
      </c>
      <c r="G179" s="41">
        <f>IF(F179=O$4,P$4,IF(F179=O$5,P$5,IF(F179=O$6,P$6,IF(F179=O$7,P$7,IF(F179=O$8,P$8,"")))))</f>
        <v>0</v>
      </c>
      <c r="H179" s="41"/>
      <c r="I179" s="41"/>
      <c r="J179" s="266" t="s">
        <v>352</v>
      </c>
      <c r="K179" s="265"/>
      <c r="L179" s="42"/>
      <c r="M179" s="42"/>
      <c r="N179" s="42"/>
      <c r="O179" s="107">
        <f>IF(F179="",0,1)</f>
        <v>0</v>
      </c>
      <c r="P179" s="107">
        <f>IF(E181="",0,1)</f>
        <v>0</v>
      </c>
      <c r="Q179" s="107">
        <f>IF(E182="",0,1)</f>
        <v>0</v>
      </c>
      <c r="R179" s="107">
        <f>IF(E183="",0,1)</f>
        <v>0</v>
      </c>
      <c r="S179" s="107">
        <f>IF(E184="",0,1)</f>
        <v>0</v>
      </c>
      <c r="T179" s="107">
        <f>IF(E185="",0,1)</f>
        <v>0</v>
      </c>
      <c r="U179" s="107" t="e">
        <f>IF(#REF!="",0,1)</f>
        <v>#REF!</v>
      </c>
      <c r="V179" s="107" t="e">
        <f>IF(#REF!="",0,1)</f>
        <v>#REF!</v>
      </c>
      <c r="W179" s="107" t="e">
        <f>IF(#REF!="",0,1)</f>
        <v>#REF!</v>
      </c>
      <c r="X179" s="143"/>
      <c r="AA179" s="649" t="s">
        <v>193</v>
      </c>
      <c r="AB179" s="649"/>
      <c r="AC179" s="40" t="s">
        <v>183</v>
      </c>
      <c r="AD179" s="41" t="str">
        <f>IF(AC179=AL$4,AM$4,IF(AC179=AL$5,AM$5,IF(AC179=AL$6,AM$6,IF(AC179=AL$7,AM$7,IF(AC179=AL$8,AM$8,"")))))</f>
        <v/>
      </c>
      <c r="AE179" s="41"/>
      <c r="AF179" s="41"/>
      <c r="AG179" s="266" t="s">
        <v>352</v>
      </c>
      <c r="AH179" s="265"/>
      <c r="AI179" s="42"/>
      <c r="AJ179" s="42"/>
      <c r="AK179" s="42"/>
      <c r="AL179" s="107">
        <f>IF(AC179="",0,1)</f>
        <v>0</v>
      </c>
      <c r="AM179" s="107">
        <f>IF(AB181="",0,1)</f>
        <v>0</v>
      </c>
      <c r="AN179" s="107">
        <f>IF(AB182="",0,1)</f>
        <v>0</v>
      </c>
      <c r="AO179" s="107">
        <f>IF(AB183="",0,1)</f>
        <v>0</v>
      </c>
      <c r="AP179" s="107">
        <f>IF(AB184="",0,1)</f>
        <v>0</v>
      </c>
      <c r="AQ179" s="107">
        <f>IF(AB185="",0,1)</f>
        <v>0</v>
      </c>
      <c r="AR179" s="107" t="e">
        <f>IF(#REF!="",0,1)</f>
        <v>#REF!</v>
      </c>
      <c r="AS179" s="107" t="e">
        <f>IF(#REF!="",0,1)</f>
        <v>#REF!</v>
      </c>
      <c r="AT179" s="107" t="e">
        <f>IF(#REF!="",0,1)</f>
        <v>#REF!</v>
      </c>
      <c r="AU179" s="107" t="e">
        <f>IF(#REF!="",0,1)</f>
        <v>#REF!</v>
      </c>
    </row>
    <row r="180" spans="4:47" x14ac:dyDescent="0.25">
      <c r="F180" s="439" t="s">
        <v>194</v>
      </c>
      <c r="G180" s="439" t="s">
        <v>195</v>
      </c>
      <c r="H180" s="439"/>
      <c r="I180" s="439"/>
      <c r="J180" s="439" t="s">
        <v>196</v>
      </c>
      <c r="K180" s="439"/>
      <c r="L180" s="439"/>
      <c r="M180" s="439"/>
      <c r="N180" s="439" t="s">
        <v>197</v>
      </c>
      <c r="X180" s="143"/>
      <c r="AC180" s="439" t="s">
        <v>194</v>
      </c>
      <c r="AD180" s="439" t="s">
        <v>195</v>
      </c>
      <c r="AE180" s="439"/>
      <c r="AF180" s="439"/>
      <c r="AG180" s="439" t="s">
        <v>196</v>
      </c>
      <c r="AH180" s="439"/>
      <c r="AI180" s="439"/>
      <c r="AJ180" s="439"/>
      <c r="AK180" s="439" t="s">
        <v>197</v>
      </c>
    </row>
    <row r="181" spans="4:47" ht="15" customHeight="1" x14ac:dyDescent="0.25">
      <c r="E181" s="44" t="str">
        <f>IF(N181="Yes", "X","")</f>
        <v/>
      </c>
      <c r="F181" s="482" t="str">
        <f>IF($F$26="","",$F$26)</f>
        <v>Food Access</v>
      </c>
      <c r="G181" s="651" t="s">
        <v>542</v>
      </c>
      <c r="H181" s="652"/>
      <c r="I181" s="652"/>
      <c r="J181" s="652"/>
      <c r="K181" s="652"/>
      <c r="L181" s="652"/>
      <c r="M181" s="653"/>
      <c r="N181" s="407"/>
      <c r="X181" s="143"/>
      <c r="AB181" s="44" t="str">
        <f>IF(AK181="Yes", "X","")</f>
        <v/>
      </c>
      <c r="AC181" s="482" t="str">
        <f>IF($F$26="","",$F$26)</f>
        <v>Food Access</v>
      </c>
      <c r="AD181" s="651" t="s">
        <v>542</v>
      </c>
      <c r="AE181" s="652"/>
      <c r="AF181" s="652"/>
      <c r="AG181" s="652"/>
      <c r="AH181" s="652"/>
      <c r="AI181" s="652"/>
      <c r="AJ181" s="653"/>
      <c r="AK181" s="407"/>
    </row>
    <row r="182" spans="4:47" ht="15" customHeight="1" x14ac:dyDescent="0.25">
      <c r="E182" s="44" t="str">
        <f>IF(G179="","",IF(N182&gt;0,IF(N182&lt;=G179,"X",""),""))</f>
        <v/>
      </c>
      <c r="F182" s="424" t="str">
        <f>IF($F$27="","",$F$27)</f>
        <v>Education</v>
      </c>
      <c r="G182" s="646"/>
      <c r="H182" s="647"/>
      <c r="I182" s="648"/>
      <c r="J182" s="646"/>
      <c r="K182" s="647"/>
      <c r="L182" s="647"/>
      <c r="M182" s="648"/>
      <c r="N182" s="45"/>
      <c r="X182" s="143"/>
      <c r="AB182" s="44" t="str">
        <f>IF(AD179="","",IF(AK182&gt;0,IF(AK182&lt;=AD179,"X",""),""))</f>
        <v/>
      </c>
      <c r="AC182" s="261" t="str">
        <f>IF($F$27="","",$F$27)</f>
        <v>Education</v>
      </c>
      <c r="AD182" s="646"/>
      <c r="AE182" s="647"/>
      <c r="AF182" s="648"/>
      <c r="AG182" s="646"/>
      <c r="AH182" s="647"/>
      <c r="AI182" s="647"/>
      <c r="AJ182" s="648"/>
      <c r="AK182" s="116"/>
    </row>
    <row r="183" spans="4:47" ht="15" customHeight="1" x14ac:dyDescent="0.25">
      <c r="E183" s="44" t="str">
        <f>IF(G179="","",IF(N183&gt;0,IF(N183&lt;=G179,"X",""),""))</f>
        <v/>
      </c>
      <c r="F183" s="424" t="str">
        <f>IF($F$28="","",$F$28)</f>
        <v>Job Training</v>
      </c>
      <c r="G183" s="646"/>
      <c r="H183" s="647"/>
      <c r="I183" s="648"/>
      <c r="J183" s="646"/>
      <c r="K183" s="647"/>
      <c r="L183" s="647"/>
      <c r="M183" s="648"/>
      <c r="N183" s="45"/>
      <c r="X183" s="143"/>
      <c r="AB183" s="44" t="str">
        <f>IF(AD179="","",IF(AK183&gt;0,IF(AK183&lt;=AD179,"X",""),""))</f>
        <v/>
      </c>
      <c r="AC183" s="261" t="str">
        <f>IF($F$28="","",$F$28)</f>
        <v>Job Training</v>
      </c>
      <c r="AD183" s="646"/>
      <c r="AE183" s="647"/>
      <c r="AF183" s="648"/>
      <c r="AG183" s="646"/>
      <c r="AH183" s="647"/>
      <c r="AI183" s="647"/>
      <c r="AJ183" s="648"/>
      <c r="AK183" s="116"/>
    </row>
    <row r="184" spans="4:47" ht="15" customHeight="1" x14ac:dyDescent="0.25">
      <c r="E184" s="44" t="str">
        <f>IF(G179="","",IF(N184&gt;0,IF(N184&lt;=G179,"X",""),""))</f>
        <v/>
      </c>
      <c r="F184" s="261" t="str">
        <f>IF($F$29="","",$F$29)</f>
        <v>Recreation</v>
      </c>
      <c r="G184" s="646"/>
      <c r="H184" s="647"/>
      <c r="I184" s="648"/>
      <c r="J184" s="646"/>
      <c r="K184" s="647"/>
      <c r="L184" s="647"/>
      <c r="M184" s="648"/>
      <c r="N184" s="45"/>
      <c r="X184" s="143"/>
      <c r="AB184" s="44" t="str">
        <f>IF(AD179="","",IF(AK184&gt;0,IF(AK184&lt;=AD179,"X",""),""))</f>
        <v/>
      </c>
      <c r="AC184" s="261" t="str">
        <f>IF($F$29="","",$F$29)</f>
        <v>Recreation</v>
      </c>
      <c r="AD184" s="646"/>
      <c r="AE184" s="647"/>
      <c r="AF184" s="648"/>
      <c r="AG184" s="646"/>
      <c r="AH184" s="647"/>
      <c r="AI184" s="647"/>
      <c r="AJ184" s="648"/>
      <c r="AK184" s="116"/>
    </row>
    <row r="185" spans="4:47" ht="15" customHeight="1" x14ac:dyDescent="0.25">
      <c r="E185" s="44" t="str">
        <f>IF(G179="","",IF(N185&gt;0,IF(N185&lt;=G179,"X",""),""))</f>
        <v/>
      </c>
      <c r="F185" s="261" t="str">
        <f>IF($F$30="","",$F$30)</f>
        <v>Health Services</v>
      </c>
      <c r="G185" s="646"/>
      <c r="H185" s="647"/>
      <c r="I185" s="648"/>
      <c r="J185" s="646"/>
      <c r="K185" s="647"/>
      <c r="L185" s="647"/>
      <c r="M185" s="648"/>
      <c r="N185" s="45"/>
      <c r="X185" s="143"/>
      <c r="AB185" s="44" t="str">
        <f>IF(AD179="","",IF(AK185&gt;0,IF(AK185&lt;=AD179,"X",""),""))</f>
        <v/>
      </c>
      <c r="AC185" s="261" t="str">
        <f>IF($F$30="","",$F$30)</f>
        <v>Health Services</v>
      </c>
      <c r="AD185" s="646"/>
      <c r="AE185" s="647"/>
      <c r="AF185" s="648"/>
      <c r="AG185" s="646"/>
      <c r="AH185" s="647"/>
      <c r="AI185" s="647"/>
      <c r="AJ185" s="648"/>
      <c r="AK185" s="116"/>
    </row>
    <row r="186" spans="4:47" ht="14.4" thickBot="1" x14ac:dyDescent="0.3">
      <c r="D186" s="38"/>
      <c r="E186" s="38"/>
      <c r="F186" s="38"/>
      <c r="G186" s="38"/>
      <c r="H186" s="38"/>
      <c r="I186" s="38"/>
      <c r="J186" s="38"/>
      <c r="K186" s="38"/>
      <c r="L186" s="38"/>
      <c r="M186" s="38"/>
      <c r="N186" s="38"/>
      <c r="X186" s="143"/>
      <c r="AA186" s="38"/>
      <c r="AB186" s="38"/>
      <c r="AC186" s="38"/>
      <c r="AD186" s="38"/>
      <c r="AE186" s="38"/>
      <c r="AF186" s="38"/>
      <c r="AG186" s="38"/>
      <c r="AH186" s="38"/>
      <c r="AI186" s="38"/>
      <c r="AJ186" s="38"/>
      <c r="AK186" s="38"/>
    </row>
    <row r="187" spans="4:47" x14ac:dyDescent="0.25">
      <c r="D187" s="654"/>
      <c r="E187" s="654"/>
      <c r="F187" s="654"/>
      <c r="G187" s="654"/>
      <c r="H187" s="654"/>
      <c r="I187" s="654"/>
      <c r="J187" s="654"/>
      <c r="K187" s="654"/>
      <c r="L187" s="654"/>
      <c r="M187" s="654"/>
      <c r="N187" s="654"/>
      <c r="X187" s="143"/>
      <c r="AA187" s="654"/>
      <c r="AB187" s="654"/>
      <c r="AC187" s="654"/>
      <c r="AD187" s="654"/>
      <c r="AE187" s="654"/>
      <c r="AF187" s="654"/>
      <c r="AG187" s="654"/>
      <c r="AH187" s="654"/>
      <c r="AI187" s="654"/>
      <c r="AJ187" s="654"/>
      <c r="AK187" s="654"/>
    </row>
    <row r="188" spans="4:47" x14ac:dyDescent="0.25">
      <c r="E188" s="34" t="s">
        <v>191</v>
      </c>
      <c r="F188" s="39">
        <f>F178+1</f>
        <v>13</v>
      </c>
      <c r="G188" s="34" t="s">
        <v>192</v>
      </c>
      <c r="H188" s="34"/>
      <c r="I188" s="34"/>
      <c r="J188" s="266" t="s">
        <v>351</v>
      </c>
      <c r="K188" s="265"/>
      <c r="X188" s="143"/>
      <c r="AB188" s="34" t="s">
        <v>191</v>
      </c>
      <c r="AC188" s="39">
        <f>AC178+1</f>
        <v>13</v>
      </c>
      <c r="AD188" s="34" t="s">
        <v>192</v>
      </c>
      <c r="AE188" s="34"/>
      <c r="AF188" s="34"/>
      <c r="AG188" s="266" t="s">
        <v>351</v>
      </c>
      <c r="AH188" s="265"/>
    </row>
    <row r="189" spans="4:47" x14ac:dyDescent="0.25">
      <c r="D189" s="649" t="s">
        <v>193</v>
      </c>
      <c r="E189" s="649"/>
      <c r="F189" s="40" t="s">
        <v>183</v>
      </c>
      <c r="G189" s="41">
        <f>IF(F189=O$4,P$4,IF(F189=O$5,P$5,IF(F189=O$6,P$6,IF(F189=O$7,P$7,IF(F189=O$8,P$8,"")))))</f>
        <v>0</v>
      </c>
      <c r="H189" s="41"/>
      <c r="I189" s="41"/>
      <c r="J189" s="266" t="s">
        <v>352</v>
      </c>
      <c r="K189" s="265"/>
      <c r="L189" s="42"/>
      <c r="M189" s="42"/>
      <c r="N189" s="42"/>
      <c r="O189" s="107">
        <f>IF(F189="",0,1)</f>
        <v>0</v>
      </c>
      <c r="P189" s="107">
        <f>IF(E191="",0,1)</f>
        <v>0</v>
      </c>
      <c r="Q189" s="107">
        <f>IF(E192="",0,1)</f>
        <v>0</v>
      </c>
      <c r="R189" s="107">
        <f>IF(E193="",0,1)</f>
        <v>0</v>
      </c>
      <c r="S189" s="107">
        <f>IF(E194="",0,1)</f>
        <v>0</v>
      </c>
      <c r="T189" s="107">
        <f>IF(E195="",0,1)</f>
        <v>0</v>
      </c>
      <c r="U189" s="107" t="e">
        <f>IF(#REF!="",0,1)</f>
        <v>#REF!</v>
      </c>
      <c r="V189" s="107" t="e">
        <f>IF(#REF!="",0,1)</f>
        <v>#REF!</v>
      </c>
      <c r="W189" s="107" t="e">
        <f>IF(#REF!="",0,1)</f>
        <v>#REF!</v>
      </c>
      <c r="X189" s="143"/>
      <c r="AA189" s="649" t="s">
        <v>193</v>
      </c>
      <c r="AB189" s="649"/>
      <c r="AC189" s="40" t="s">
        <v>183</v>
      </c>
      <c r="AD189" s="41" t="str">
        <f>IF(AC189=AL$4,AM$4,IF(AC189=AL$5,AM$5,IF(AC189=AL$6,AM$6,IF(AC189=AL$7,AM$7,IF(AC189=AL$8,AM$8,"")))))</f>
        <v/>
      </c>
      <c r="AE189" s="41"/>
      <c r="AF189" s="41"/>
      <c r="AG189" s="266" t="s">
        <v>352</v>
      </c>
      <c r="AH189" s="265"/>
      <c r="AI189" s="42"/>
      <c r="AJ189" s="42"/>
      <c r="AK189" s="42"/>
      <c r="AL189" s="107">
        <f>IF(AC189="",0,1)</f>
        <v>0</v>
      </c>
      <c r="AM189" s="107">
        <f>IF(AB191="",0,1)</f>
        <v>0</v>
      </c>
      <c r="AN189" s="107">
        <f>IF(AB192="",0,1)</f>
        <v>0</v>
      </c>
      <c r="AO189" s="107">
        <f>IF(AB193="",0,1)</f>
        <v>0</v>
      </c>
      <c r="AP189" s="107">
        <f>IF(AB194="",0,1)</f>
        <v>0</v>
      </c>
      <c r="AQ189" s="107">
        <f>IF(AB195="",0,1)</f>
        <v>0</v>
      </c>
      <c r="AR189" s="107" t="e">
        <f>IF(#REF!="",0,1)</f>
        <v>#REF!</v>
      </c>
      <c r="AS189" s="107" t="e">
        <f>IF(#REF!="",0,1)</f>
        <v>#REF!</v>
      </c>
      <c r="AT189" s="107" t="e">
        <f>IF(#REF!="",0,1)</f>
        <v>#REF!</v>
      </c>
      <c r="AU189" s="107" t="e">
        <f>IF(#REF!="",0,1)</f>
        <v>#REF!</v>
      </c>
    </row>
    <row r="190" spans="4:47" x14ac:dyDescent="0.25">
      <c r="F190" s="439" t="s">
        <v>194</v>
      </c>
      <c r="G190" s="439" t="s">
        <v>195</v>
      </c>
      <c r="H190" s="439"/>
      <c r="I190" s="439"/>
      <c r="J190" s="439" t="s">
        <v>196</v>
      </c>
      <c r="K190" s="439"/>
      <c r="L190" s="439"/>
      <c r="M190" s="439"/>
      <c r="N190" s="439" t="s">
        <v>197</v>
      </c>
      <c r="X190" s="143"/>
      <c r="AC190" s="439" t="s">
        <v>194</v>
      </c>
      <c r="AD190" s="439" t="s">
        <v>195</v>
      </c>
      <c r="AE190" s="439"/>
      <c r="AF190" s="439"/>
      <c r="AG190" s="439" t="s">
        <v>196</v>
      </c>
      <c r="AH190" s="439"/>
      <c r="AI190" s="439"/>
      <c r="AJ190" s="439"/>
      <c r="AK190" s="439" t="s">
        <v>197</v>
      </c>
    </row>
    <row r="191" spans="4:47" ht="15" customHeight="1" x14ac:dyDescent="0.25">
      <c r="E191" s="44" t="str">
        <f>IF(N191="Yes", "X","")</f>
        <v/>
      </c>
      <c r="F191" s="482" t="str">
        <f>IF($F$26="","",$F$26)</f>
        <v>Food Access</v>
      </c>
      <c r="G191" s="651" t="s">
        <v>542</v>
      </c>
      <c r="H191" s="652"/>
      <c r="I191" s="652"/>
      <c r="J191" s="652"/>
      <c r="K191" s="652"/>
      <c r="L191" s="652"/>
      <c r="M191" s="653"/>
      <c r="N191" s="407"/>
      <c r="X191" s="143"/>
      <c r="AB191" s="44" t="str">
        <f>IF(AK191="Yes", "X","")</f>
        <v/>
      </c>
      <c r="AC191" s="482" t="str">
        <f>IF($F$26="","",$F$26)</f>
        <v>Food Access</v>
      </c>
      <c r="AD191" s="651" t="s">
        <v>542</v>
      </c>
      <c r="AE191" s="652"/>
      <c r="AF191" s="652"/>
      <c r="AG191" s="652"/>
      <c r="AH191" s="652"/>
      <c r="AI191" s="652"/>
      <c r="AJ191" s="653"/>
      <c r="AK191" s="407"/>
    </row>
    <row r="192" spans="4:47" ht="15" customHeight="1" x14ac:dyDescent="0.25">
      <c r="E192" s="44" t="str">
        <f>IF(G189="","",IF(N192&gt;0,IF(N192&lt;=G189,"X",""),""))</f>
        <v/>
      </c>
      <c r="F192" s="424" t="str">
        <f>IF($F$27="","",$F$27)</f>
        <v>Education</v>
      </c>
      <c r="G192" s="646"/>
      <c r="H192" s="647"/>
      <c r="I192" s="648"/>
      <c r="J192" s="646"/>
      <c r="K192" s="647"/>
      <c r="L192" s="647"/>
      <c r="M192" s="648"/>
      <c r="N192" s="45"/>
      <c r="X192" s="143"/>
      <c r="AB192" s="44" t="str">
        <f>IF(AD189="","",IF(AK192&gt;0,IF(AK192&lt;=AD189,"X",""),""))</f>
        <v/>
      </c>
      <c r="AC192" s="261" t="str">
        <f>IF($F$27="","",$F$27)</f>
        <v>Education</v>
      </c>
      <c r="AD192" s="646"/>
      <c r="AE192" s="647"/>
      <c r="AF192" s="648"/>
      <c r="AG192" s="646"/>
      <c r="AH192" s="647"/>
      <c r="AI192" s="647"/>
      <c r="AJ192" s="648"/>
      <c r="AK192" s="116"/>
    </row>
    <row r="193" spans="4:47" ht="15" customHeight="1" x14ac:dyDescent="0.25">
      <c r="E193" s="44" t="str">
        <f>IF(G189="","",IF(N193&gt;0,IF(N193&lt;=G189,"X",""),""))</f>
        <v/>
      </c>
      <c r="F193" s="424" t="str">
        <f>IF($F$28="","",$F$28)</f>
        <v>Job Training</v>
      </c>
      <c r="G193" s="646"/>
      <c r="H193" s="647"/>
      <c r="I193" s="648"/>
      <c r="J193" s="646"/>
      <c r="K193" s="647"/>
      <c r="L193" s="647"/>
      <c r="M193" s="648"/>
      <c r="N193" s="45"/>
      <c r="X193" s="143"/>
      <c r="AB193" s="44" t="str">
        <f>IF(AD189="","",IF(AK193&gt;0,IF(AK193&lt;=AD189,"X",""),""))</f>
        <v/>
      </c>
      <c r="AC193" s="261" t="str">
        <f>IF($F$28="","",$F$28)</f>
        <v>Job Training</v>
      </c>
      <c r="AD193" s="646"/>
      <c r="AE193" s="647"/>
      <c r="AF193" s="648"/>
      <c r="AG193" s="646"/>
      <c r="AH193" s="647"/>
      <c r="AI193" s="647"/>
      <c r="AJ193" s="648"/>
      <c r="AK193" s="116"/>
    </row>
    <row r="194" spans="4:47" ht="15" customHeight="1" x14ac:dyDescent="0.25">
      <c r="E194" s="44" t="str">
        <f>IF(G189="","",IF(N194&gt;0,IF(N194&lt;=G189,"X",""),""))</f>
        <v/>
      </c>
      <c r="F194" s="261" t="str">
        <f>IF($F$29="","",$F$29)</f>
        <v>Recreation</v>
      </c>
      <c r="G194" s="646"/>
      <c r="H194" s="647"/>
      <c r="I194" s="648"/>
      <c r="J194" s="646"/>
      <c r="K194" s="647"/>
      <c r="L194" s="647"/>
      <c r="M194" s="648"/>
      <c r="N194" s="45"/>
      <c r="X194" s="143"/>
      <c r="AB194" s="44" t="str">
        <f>IF(AD189="","",IF(AK194&gt;0,IF(AK194&lt;=AD189,"X",""),""))</f>
        <v/>
      </c>
      <c r="AC194" s="261" t="str">
        <f>IF($F$29="","",$F$29)</f>
        <v>Recreation</v>
      </c>
      <c r="AD194" s="646"/>
      <c r="AE194" s="647"/>
      <c r="AF194" s="648"/>
      <c r="AG194" s="646"/>
      <c r="AH194" s="647"/>
      <c r="AI194" s="647"/>
      <c r="AJ194" s="648"/>
      <c r="AK194" s="116"/>
    </row>
    <row r="195" spans="4:47" ht="15" customHeight="1" x14ac:dyDescent="0.25">
      <c r="E195" s="44" t="str">
        <f>IF(G189="","",IF(N195&gt;0,IF(N195&lt;=G189,"X",""),""))</f>
        <v/>
      </c>
      <c r="F195" s="261" t="str">
        <f>IF($F$30="","",$F$30)</f>
        <v>Health Services</v>
      </c>
      <c r="G195" s="646"/>
      <c r="H195" s="647"/>
      <c r="I195" s="648"/>
      <c r="J195" s="646"/>
      <c r="K195" s="647"/>
      <c r="L195" s="647"/>
      <c r="M195" s="648"/>
      <c r="N195" s="45"/>
      <c r="X195" s="143"/>
      <c r="AB195" s="44" t="str">
        <f>IF(AD189="","",IF(AK195&gt;0,IF(AK195&lt;=AD189,"X",""),""))</f>
        <v/>
      </c>
      <c r="AC195" s="261" t="str">
        <f>IF($F$30="","",$F$30)</f>
        <v>Health Services</v>
      </c>
      <c r="AD195" s="646"/>
      <c r="AE195" s="647"/>
      <c r="AF195" s="648"/>
      <c r="AG195" s="646"/>
      <c r="AH195" s="647"/>
      <c r="AI195" s="647"/>
      <c r="AJ195" s="648"/>
      <c r="AK195" s="116"/>
    </row>
    <row r="196" spans="4:47" ht="14.4" thickBot="1" x14ac:dyDescent="0.3">
      <c r="D196" s="38"/>
      <c r="E196" s="38"/>
      <c r="F196" s="38"/>
      <c r="G196" s="38"/>
      <c r="H196" s="38"/>
      <c r="I196" s="38"/>
      <c r="J196" s="38"/>
      <c r="K196" s="38"/>
      <c r="L196" s="38"/>
      <c r="M196" s="38"/>
      <c r="N196" s="38"/>
      <c r="X196" s="143"/>
      <c r="AA196" s="38"/>
      <c r="AB196" s="38"/>
      <c r="AC196" s="38"/>
      <c r="AD196" s="38"/>
      <c r="AE196" s="38"/>
      <c r="AF196" s="38"/>
      <c r="AG196" s="38"/>
      <c r="AH196" s="38"/>
      <c r="AI196" s="38"/>
      <c r="AJ196" s="38"/>
      <c r="AK196" s="38"/>
    </row>
    <row r="197" spans="4:47" x14ac:dyDescent="0.25">
      <c r="D197" s="654"/>
      <c r="E197" s="654"/>
      <c r="F197" s="654"/>
      <c r="G197" s="654"/>
      <c r="H197" s="654"/>
      <c r="I197" s="654"/>
      <c r="J197" s="654"/>
      <c r="K197" s="654"/>
      <c r="L197" s="654"/>
      <c r="M197" s="654"/>
      <c r="N197" s="654"/>
      <c r="X197" s="143"/>
      <c r="AA197" s="654"/>
      <c r="AB197" s="654"/>
      <c r="AC197" s="654"/>
      <c r="AD197" s="654"/>
      <c r="AE197" s="654"/>
      <c r="AF197" s="654"/>
      <c r="AG197" s="654"/>
      <c r="AH197" s="654"/>
      <c r="AI197" s="654"/>
      <c r="AJ197" s="654"/>
      <c r="AK197" s="654"/>
    </row>
    <row r="198" spans="4:47" x14ac:dyDescent="0.25">
      <c r="E198" s="34" t="s">
        <v>191</v>
      </c>
      <c r="F198" s="39">
        <f>F188+1</f>
        <v>14</v>
      </c>
      <c r="G198" s="34" t="s">
        <v>192</v>
      </c>
      <c r="H198" s="34"/>
      <c r="I198" s="34"/>
      <c r="J198" s="266" t="s">
        <v>351</v>
      </c>
      <c r="K198" s="265"/>
      <c r="X198" s="143"/>
      <c r="AB198" s="34" t="s">
        <v>191</v>
      </c>
      <c r="AC198" s="39">
        <f>AC188+1</f>
        <v>14</v>
      </c>
      <c r="AD198" s="34" t="s">
        <v>192</v>
      </c>
      <c r="AE198" s="34"/>
      <c r="AF198" s="34"/>
      <c r="AG198" s="266" t="s">
        <v>351</v>
      </c>
      <c r="AH198" s="265"/>
    </row>
    <row r="199" spans="4:47" x14ac:dyDescent="0.25">
      <c r="D199" s="649" t="s">
        <v>193</v>
      </c>
      <c r="E199" s="649"/>
      <c r="F199" s="40" t="s">
        <v>183</v>
      </c>
      <c r="G199" s="41">
        <f>IF(F199=O$4,P$4,IF(F199=O$5,P$5,IF(F199=O$6,P$6,IF(F199=O$7,P$7,IF(F199=O$8,P$8,"")))))</f>
        <v>0</v>
      </c>
      <c r="H199" s="41"/>
      <c r="I199" s="41"/>
      <c r="J199" s="266" t="s">
        <v>352</v>
      </c>
      <c r="K199" s="265"/>
      <c r="L199" s="42"/>
      <c r="M199" s="42"/>
      <c r="N199" s="42"/>
      <c r="O199" s="107">
        <f>IF(F199="",0,1)</f>
        <v>0</v>
      </c>
      <c r="P199" s="107">
        <f>IF(E201="",0,1)</f>
        <v>0</v>
      </c>
      <c r="Q199" s="107">
        <f>IF(E202="",0,1)</f>
        <v>0</v>
      </c>
      <c r="R199" s="107">
        <f>IF(E203="",0,1)</f>
        <v>0</v>
      </c>
      <c r="S199" s="107">
        <f>IF(E204="",0,1)</f>
        <v>0</v>
      </c>
      <c r="T199" s="107">
        <f>IF(E205="",0,1)</f>
        <v>0</v>
      </c>
      <c r="U199" s="107" t="e">
        <f>IF(#REF!="",0,1)</f>
        <v>#REF!</v>
      </c>
      <c r="V199" s="107" t="e">
        <f>IF(#REF!="",0,1)</f>
        <v>#REF!</v>
      </c>
      <c r="W199" s="107" t="e">
        <f>IF(#REF!="",0,1)</f>
        <v>#REF!</v>
      </c>
      <c r="X199" s="143"/>
      <c r="AA199" s="649" t="s">
        <v>193</v>
      </c>
      <c r="AB199" s="649"/>
      <c r="AC199" s="40" t="s">
        <v>183</v>
      </c>
      <c r="AD199" s="41" t="str">
        <f>IF(AC199=AL$4,AM$4,IF(AC199=AL$5,AM$5,IF(AC199=AL$6,AM$6,IF(AC199=AL$7,AM$7,IF(AC199=AL$8,AM$8,"")))))</f>
        <v/>
      </c>
      <c r="AE199" s="41"/>
      <c r="AF199" s="41"/>
      <c r="AG199" s="266" t="s">
        <v>352</v>
      </c>
      <c r="AH199" s="265"/>
      <c r="AI199" s="42"/>
      <c r="AJ199" s="42"/>
      <c r="AK199" s="42"/>
      <c r="AL199" s="107">
        <f>IF(AC199="",0,1)</f>
        <v>0</v>
      </c>
      <c r="AM199" s="107">
        <f>IF(AB201="",0,1)</f>
        <v>0</v>
      </c>
      <c r="AN199" s="107">
        <f>IF(AB202="",0,1)</f>
        <v>0</v>
      </c>
      <c r="AO199" s="107">
        <f>IF(AB203="",0,1)</f>
        <v>0</v>
      </c>
      <c r="AP199" s="107">
        <f>IF(AB204="",0,1)</f>
        <v>0</v>
      </c>
      <c r="AQ199" s="107">
        <f>IF(AB205="",0,1)</f>
        <v>0</v>
      </c>
      <c r="AR199" s="107" t="e">
        <f>IF(#REF!="",0,1)</f>
        <v>#REF!</v>
      </c>
      <c r="AS199" s="107" t="e">
        <f>IF(#REF!="",0,1)</f>
        <v>#REF!</v>
      </c>
      <c r="AT199" s="107" t="e">
        <f>IF(#REF!="",0,1)</f>
        <v>#REF!</v>
      </c>
      <c r="AU199" s="107" t="e">
        <f>IF(#REF!="",0,1)</f>
        <v>#REF!</v>
      </c>
    </row>
    <row r="200" spans="4:47" x14ac:dyDescent="0.25">
      <c r="F200" s="439" t="s">
        <v>194</v>
      </c>
      <c r="G200" s="439" t="s">
        <v>195</v>
      </c>
      <c r="H200" s="439"/>
      <c r="I200" s="439"/>
      <c r="J200" s="439" t="s">
        <v>196</v>
      </c>
      <c r="K200" s="439"/>
      <c r="L200" s="439"/>
      <c r="M200" s="439"/>
      <c r="N200" s="439" t="s">
        <v>197</v>
      </c>
      <c r="X200" s="143"/>
      <c r="AC200" s="439" t="s">
        <v>194</v>
      </c>
      <c r="AD200" s="439" t="s">
        <v>195</v>
      </c>
      <c r="AE200" s="439"/>
      <c r="AF200" s="439"/>
      <c r="AG200" s="439" t="s">
        <v>196</v>
      </c>
      <c r="AH200" s="439"/>
      <c r="AI200" s="439"/>
      <c r="AJ200" s="439"/>
      <c r="AK200" s="439" t="s">
        <v>197</v>
      </c>
    </row>
    <row r="201" spans="4:47" ht="15" customHeight="1" x14ac:dyDescent="0.25">
      <c r="E201" s="44" t="str">
        <f>IF(N201="Yes", "X","")</f>
        <v/>
      </c>
      <c r="F201" s="482" t="str">
        <f>IF($F$26="","",$F$26)</f>
        <v>Food Access</v>
      </c>
      <c r="G201" s="651" t="s">
        <v>542</v>
      </c>
      <c r="H201" s="652"/>
      <c r="I201" s="652"/>
      <c r="J201" s="652"/>
      <c r="K201" s="652"/>
      <c r="L201" s="652"/>
      <c r="M201" s="653"/>
      <c r="N201" s="407"/>
      <c r="X201" s="143"/>
      <c r="AB201" s="44" t="str">
        <f>IF(AK201="Yes", "X","")</f>
        <v/>
      </c>
      <c r="AC201" s="482" t="str">
        <f>IF($F$26="","",$F$26)</f>
        <v>Food Access</v>
      </c>
      <c r="AD201" s="651" t="s">
        <v>542</v>
      </c>
      <c r="AE201" s="652"/>
      <c r="AF201" s="652"/>
      <c r="AG201" s="652"/>
      <c r="AH201" s="652"/>
      <c r="AI201" s="652"/>
      <c r="AJ201" s="653"/>
      <c r="AK201" s="407"/>
    </row>
    <row r="202" spans="4:47" ht="15" customHeight="1" x14ac:dyDescent="0.25">
      <c r="E202" s="44" t="str">
        <f>IF(G199="","",IF(N202&gt;0,IF(N202&lt;=G199,"X",""),""))</f>
        <v/>
      </c>
      <c r="F202" s="261" t="str">
        <f>IF($F$27="","",$F$27)</f>
        <v>Education</v>
      </c>
      <c r="G202" s="646"/>
      <c r="H202" s="647"/>
      <c r="I202" s="648"/>
      <c r="J202" s="646"/>
      <c r="K202" s="647"/>
      <c r="L202" s="647"/>
      <c r="M202" s="648"/>
      <c r="N202" s="45"/>
      <c r="X202" s="143"/>
      <c r="AB202" s="44" t="str">
        <f>IF(AD199="","",IF(AK202&gt;0,IF(AK202&lt;=AD199,"X",""),""))</f>
        <v/>
      </c>
      <c r="AC202" s="261" t="str">
        <f>IF($F$27="","",$F$27)</f>
        <v>Education</v>
      </c>
      <c r="AD202" s="646"/>
      <c r="AE202" s="647"/>
      <c r="AF202" s="648"/>
      <c r="AG202" s="646"/>
      <c r="AH202" s="647"/>
      <c r="AI202" s="647"/>
      <c r="AJ202" s="648"/>
      <c r="AK202" s="116"/>
    </row>
    <row r="203" spans="4:47" ht="15" customHeight="1" x14ac:dyDescent="0.25">
      <c r="E203" s="44" t="str">
        <f>IF(G199="","",IF(N203&gt;0,IF(N203&lt;=G199,"X",""),""))</f>
        <v/>
      </c>
      <c r="F203" s="261" t="str">
        <f>IF($F$28="","",$F$28)</f>
        <v>Job Training</v>
      </c>
      <c r="G203" s="646"/>
      <c r="H203" s="647"/>
      <c r="I203" s="648"/>
      <c r="J203" s="646"/>
      <c r="K203" s="647"/>
      <c r="L203" s="647"/>
      <c r="M203" s="648"/>
      <c r="N203" s="45"/>
      <c r="X203" s="143"/>
      <c r="AB203" s="44" t="str">
        <f>IF(AD199="","",IF(AK203&gt;0,IF(AK203&lt;=AD199,"X",""),""))</f>
        <v/>
      </c>
      <c r="AC203" s="261" t="str">
        <f>IF($F$28="","",$F$28)</f>
        <v>Job Training</v>
      </c>
      <c r="AD203" s="646"/>
      <c r="AE203" s="647"/>
      <c r="AF203" s="648"/>
      <c r="AG203" s="646"/>
      <c r="AH203" s="647"/>
      <c r="AI203" s="647"/>
      <c r="AJ203" s="648"/>
      <c r="AK203" s="116"/>
    </row>
    <row r="204" spans="4:47" ht="15" customHeight="1" x14ac:dyDescent="0.25">
      <c r="E204" s="44" t="str">
        <f>IF(G199="","",IF(N204&gt;0,IF(N204&lt;=G199,"X",""),""))</f>
        <v/>
      </c>
      <c r="F204" s="261" t="str">
        <f>IF($F$29="","",$F$29)</f>
        <v>Recreation</v>
      </c>
      <c r="G204" s="646"/>
      <c r="H204" s="647"/>
      <c r="I204" s="648"/>
      <c r="J204" s="646"/>
      <c r="K204" s="647"/>
      <c r="L204" s="647"/>
      <c r="M204" s="648"/>
      <c r="N204" s="45"/>
      <c r="X204" s="143"/>
      <c r="AB204" s="44" t="str">
        <f>IF(AD199="","",IF(AK204&gt;0,IF(AK204&lt;=AD199,"X",""),""))</f>
        <v/>
      </c>
      <c r="AC204" s="261" t="str">
        <f>IF($F$29="","",$F$29)</f>
        <v>Recreation</v>
      </c>
      <c r="AD204" s="646"/>
      <c r="AE204" s="647"/>
      <c r="AF204" s="648"/>
      <c r="AG204" s="646"/>
      <c r="AH204" s="647"/>
      <c r="AI204" s="647"/>
      <c r="AJ204" s="648"/>
      <c r="AK204" s="116"/>
    </row>
    <row r="205" spans="4:47" ht="15" customHeight="1" x14ac:dyDescent="0.25">
      <c r="E205" s="44" t="str">
        <f>IF(G199="","",IF(N205&gt;0,IF(N205&lt;=G199,"X",""),""))</f>
        <v/>
      </c>
      <c r="F205" s="261" t="str">
        <f>IF($F$30="","",$F$30)</f>
        <v>Health Services</v>
      </c>
      <c r="G205" s="646"/>
      <c r="H205" s="647"/>
      <c r="I205" s="648"/>
      <c r="J205" s="646"/>
      <c r="K205" s="647"/>
      <c r="L205" s="647"/>
      <c r="M205" s="648"/>
      <c r="N205" s="45"/>
      <c r="X205" s="143"/>
      <c r="AB205" s="44" t="str">
        <f>IF(AD199="","",IF(AK205&gt;0,IF(AK205&lt;=AD199,"X",""),""))</f>
        <v/>
      </c>
      <c r="AC205" s="261" t="str">
        <f>IF($F$30="","",$F$30)</f>
        <v>Health Services</v>
      </c>
      <c r="AD205" s="646"/>
      <c r="AE205" s="647"/>
      <c r="AF205" s="648"/>
      <c r="AG205" s="646"/>
      <c r="AH205" s="647"/>
      <c r="AI205" s="647"/>
      <c r="AJ205" s="648"/>
      <c r="AK205" s="116"/>
    </row>
    <row r="206" spans="4:47" ht="14.4" thickBot="1" x14ac:dyDescent="0.3">
      <c r="D206" s="38"/>
      <c r="E206" s="38"/>
      <c r="F206" s="38"/>
      <c r="G206" s="38"/>
      <c r="H206" s="38"/>
      <c r="I206" s="38"/>
      <c r="J206" s="38"/>
      <c r="K206" s="38"/>
      <c r="L206" s="38"/>
      <c r="M206" s="38"/>
      <c r="N206" s="38"/>
      <c r="X206" s="143"/>
      <c r="AA206" s="38"/>
      <c r="AB206" s="38"/>
      <c r="AC206" s="38"/>
      <c r="AD206" s="38"/>
      <c r="AE206" s="38"/>
      <c r="AF206" s="38"/>
      <c r="AG206" s="38"/>
      <c r="AH206" s="38"/>
      <c r="AI206" s="38"/>
      <c r="AJ206" s="38"/>
      <c r="AK206" s="38"/>
    </row>
    <row r="207" spans="4:47" x14ac:dyDescent="0.25">
      <c r="D207" s="654"/>
      <c r="E207" s="654"/>
      <c r="F207" s="654"/>
      <c r="G207" s="654"/>
      <c r="H207" s="654"/>
      <c r="I207" s="654"/>
      <c r="J207" s="654"/>
      <c r="K207" s="654"/>
      <c r="L207" s="654"/>
      <c r="M207" s="654"/>
      <c r="N207" s="654"/>
      <c r="X207" s="143"/>
      <c r="AA207" s="654"/>
      <c r="AB207" s="654"/>
      <c r="AC207" s="654"/>
      <c r="AD207" s="654"/>
      <c r="AE207" s="654"/>
      <c r="AF207" s="654"/>
      <c r="AG207" s="654"/>
      <c r="AH207" s="654"/>
      <c r="AI207" s="654"/>
      <c r="AJ207" s="654"/>
      <c r="AK207" s="654"/>
    </row>
    <row r="208" spans="4:47" x14ac:dyDescent="0.25">
      <c r="E208" s="34" t="s">
        <v>191</v>
      </c>
      <c r="F208" s="39">
        <f>F198+1</f>
        <v>15</v>
      </c>
      <c r="G208" s="34" t="s">
        <v>192</v>
      </c>
      <c r="H208" s="34"/>
      <c r="I208" s="34"/>
      <c r="J208" s="266" t="s">
        <v>351</v>
      </c>
      <c r="K208" s="265"/>
      <c r="X208" s="143"/>
      <c r="AB208" s="34" t="s">
        <v>191</v>
      </c>
      <c r="AC208" s="39">
        <f>AC198+1</f>
        <v>15</v>
      </c>
      <c r="AD208" s="34" t="s">
        <v>192</v>
      </c>
      <c r="AE208" s="34"/>
      <c r="AF208" s="34"/>
      <c r="AG208" s="266" t="s">
        <v>351</v>
      </c>
      <c r="AH208" s="265"/>
    </row>
    <row r="209" spans="4:47" x14ac:dyDescent="0.25">
      <c r="D209" s="649" t="s">
        <v>193</v>
      </c>
      <c r="E209" s="649"/>
      <c r="F209" s="40" t="s">
        <v>183</v>
      </c>
      <c r="G209" s="41">
        <f>IF(F209=O$4,P$4,IF(F209=O$5,P$5,IF(F209=O$6,P$6,IF(F209=O$7,P$7,IF(F209=O$8,P$8,"")))))</f>
        <v>0</v>
      </c>
      <c r="H209" s="41"/>
      <c r="I209" s="41"/>
      <c r="J209" s="266" t="s">
        <v>352</v>
      </c>
      <c r="K209" s="265"/>
      <c r="L209" s="42"/>
      <c r="M209" s="42"/>
      <c r="N209" s="42"/>
      <c r="O209" s="107">
        <f>IF(F209="",0,1)</f>
        <v>0</v>
      </c>
      <c r="P209" s="107">
        <f>IF(E211="",0,1)</f>
        <v>0</v>
      </c>
      <c r="Q209" s="107">
        <f>IF(E212="",0,1)</f>
        <v>0</v>
      </c>
      <c r="R209" s="107">
        <f>IF(E213="",0,1)</f>
        <v>0</v>
      </c>
      <c r="S209" s="107">
        <f>IF(E214="",0,1)</f>
        <v>0</v>
      </c>
      <c r="T209" s="107">
        <f>IF(E215="",0,1)</f>
        <v>0</v>
      </c>
      <c r="U209" s="107" t="e">
        <f>IF(#REF!="",0,1)</f>
        <v>#REF!</v>
      </c>
      <c r="V209" s="107" t="e">
        <f>IF(#REF!="",0,1)</f>
        <v>#REF!</v>
      </c>
      <c r="W209" s="107" t="e">
        <f>IF(#REF!="",0,1)</f>
        <v>#REF!</v>
      </c>
      <c r="X209" s="143"/>
      <c r="AA209" s="649" t="s">
        <v>193</v>
      </c>
      <c r="AB209" s="649"/>
      <c r="AC209" s="40" t="s">
        <v>183</v>
      </c>
      <c r="AD209" s="41" t="str">
        <f>IF(AC209=AL$4,AM$4,IF(AC209=AL$5,AM$5,IF(AC209=AL$6,AM$6,IF(AC209=AL$7,AM$7,IF(AC209=AL$8,AM$8,"")))))</f>
        <v/>
      </c>
      <c r="AE209" s="41"/>
      <c r="AF209" s="41"/>
      <c r="AG209" s="266" t="s">
        <v>352</v>
      </c>
      <c r="AH209" s="265"/>
      <c r="AI209" s="42"/>
      <c r="AJ209" s="42"/>
      <c r="AK209" s="42"/>
      <c r="AL209" s="107">
        <f>IF(AC209="",0,1)</f>
        <v>0</v>
      </c>
      <c r="AM209" s="107">
        <f>IF(AB211="",0,1)</f>
        <v>0</v>
      </c>
      <c r="AN209" s="107">
        <f>IF(AB212="",0,1)</f>
        <v>0</v>
      </c>
      <c r="AO209" s="107">
        <f>IF(AB213="",0,1)</f>
        <v>0</v>
      </c>
      <c r="AP209" s="107">
        <f>IF(AB214="",0,1)</f>
        <v>0</v>
      </c>
      <c r="AQ209" s="107">
        <f>IF(AB215="",0,1)</f>
        <v>0</v>
      </c>
      <c r="AR209" s="107" t="e">
        <f>IF(#REF!="",0,1)</f>
        <v>#REF!</v>
      </c>
      <c r="AS209" s="107" t="e">
        <f>IF(#REF!="",0,1)</f>
        <v>#REF!</v>
      </c>
      <c r="AT209" s="107" t="e">
        <f>IF(#REF!="",0,1)</f>
        <v>#REF!</v>
      </c>
      <c r="AU209" s="107" t="e">
        <f>IF(#REF!="",0,1)</f>
        <v>#REF!</v>
      </c>
    </row>
    <row r="210" spans="4:47" x14ac:dyDescent="0.25">
      <c r="F210" s="439" t="s">
        <v>194</v>
      </c>
      <c r="G210" s="439" t="s">
        <v>195</v>
      </c>
      <c r="H210" s="439"/>
      <c r="I210" s="439"/>
      <c r="J210" s="439" t="s">
        <v>196</v>
      </c>
      <c r="K210" s="439"/>
      <c r="L210" s="439"/>
      <c r="M210" s="439"/>
      <c r="N210" s="439" t="s">
        <v>197</v>
      </c>
      <c r="X210" s="143"/>
      <c r="AC210" s="439" t="s">
        <v>194</v>
      </c>
      <c r="AD210" s="439" t="s">
        <v>195</v>
      </c>
      <c r="AE210" s="439"/>
      <c r="AF210" s="439"/>
      <c r="AG210" s="439" t="s">
        <v>196</v>
      </c>
      <c r="AH210" s="439"/>
      <c r="AI210" s="439"/>
      <c r="AJ210" s="439"/>
      <c r="AK210" s="439" t="s">
        <v>197</v>
      </c>
    </row>
    <row r="211" spans="4:47" ht="15" customHeight="1" x14ac:dyDescent="0.25">
      <c r="E211" s="44" t="str">
        <f>IF(N211="Yes", "X","")</f>
        <v/>
      </c>
      <c r="F211" s="482" t="str">
        <f>IF($F$26="","",$F$26)</f>
        <v>Food Access</v>
      </c>
      <c r="G211" s="651" t="s">
        <v>542</v>
      </c>
      <c r="H211" s="652"/>
      <c r="I211" s="652"/>
      <c r="J211" s="652"/>
      <c r="K211" s="652"/>
      <c r="L211" s="652"/>
      <c r="M211" s="653"/>
      <c r="N211" s="407"/>
      <c r="X211" s="143"/>
      <c r="AB211" s="44" t="str">
        <f>IF(AK211="Yes", "X","")</f>
        <v/>
      </c>
      <c r="AC211" s="482" t="str">
        <f>IF($F$26="","",$F$26)</f>
        <v>Food Access</v>
      </c>
      <c r="AD211" s="651" t="s">
        <v>542</v>
      </c>
      <c r="AE211" s="652"/>
      <c r="AF211" s="652"/>
      <c r="AG211" s="652"/>
      <c r="AH211" s="652"/>
      <c r="AI211" s="652"/>
      <c r="AJ211" s="653"/>
      <c r="AK211" s="407"/>
    </row>
    <row r="212" spans="4:47" ht="15" customHeight="1" x14ac:dyDescent="0.25">
      <c r="E212" s="44" t="str">
        <f>IF(G209="","",IF(N212&gt;0,IF(N212&lt;=G209,"X",""),""))</f>
        <v/>
      </c>
      <c r="F212" s="261" t="str">
        <f>IF($F$27="","",$F$27)</f>
        <v>Education</v>
      </c>
      <c r="G212" s="646"/>
      <c r="H212" s="647"/>
      <c r="I212" s="648"/>
      <c r="J212" s="646"/>
      <c r="K212" s="647"/>
      <c r="L212" s="647"/>
      <c r="M212" s="648"/>
      <c r="N212" s="45"/>
      <c r="X212" s="143"/>
      <c r="AB212" s="44" t="str">
        <f>IF(AD209="","",IF(AK212&gt;0,IF(AK212&lt;=AD209,"X",""),""))</f>
        <v/>
      </c>
      <c r="AC212" s="261" t="str">
        <f>IF($F$27="","",$F$27)</f>
        <v>Education</v>
      </c>
      <c r="AD212" s="646"/>
      <c r="AE212" s="647"/>
      <c r="AF212" s="648"/>
      <c r="AG212" s="646"/>
      <c r="AH212" s="647"/>
      <c r="AI212" s="647"/>
      <c r="AJ212" s="648"/>
      <c r="AK212" s="116"/>
    </row>
    <row r="213" spans="4:47" ht="15" customHeight="1" x14ac:dyDescent="0.25">
      <c r="E213" s="44" t="str">
        <f>IF(G209="","",IF(N213&gt;0,IF(N213&lt;=G209,"X",""),""))</f>
        <v/>
      </c>
      <c r="F213" s="261" t="str">
        <f>IF($F$28="","",$F$28)</f>
        <v>Job Training</v>
      </c>
      <c r="G213" s="646"/>
      <c r="H213" s="647"/>
      <c r="I213" s="648"/>
      <c r="J213" s="646"/>
      <c r="K213" s="647"/>
      <c r="L213" s="647"/>
      <c r="M213" s="648"/>
      <c r="N213" s="45"/>
      <c r="X213" s="143"/>
      <c r="AB213" s="44" t="str">
        <f>IF(AD209="","",IF(AK213&gt;0,IF(AK213&lt;=AD209,"X",""),""))</f>
        <v/>
      </c>
      <c r="AC213" s="261" t="str">
        <f>IF($F$28="","",$F$28)</f>
        <v>Job Training</v>
      </c>
      <c r="AD213" s="646"/>
      <c r="AE213" s="647"/>
      <c r="AF213" s="648"/>
      <c r="AG213" s="646"/>
      <c r="AH213" s="647"/>
      <c r="AI213" s="647"/>
      <c r="AJ213" s="648"/>
      <c r="AK213" s="116"/>
    </row>
    <row r="214" spans="4:47" ht="15" customHeight="1" x14ac:dyDescent="0.25">
      <c r="E214" s="44" t="str">
        <f>IF(G209="","",IF(N214&gt;0,IF(N214&lt;=G209,"X",""),""))</f>
        <v/>
      </c>
      <c r="F214" s="261" t="str">
        <f>IF($F$29="","",$F$29)</f>
        <v>Recreation</v>
      </c>
      <c r="G214" s="646"/>
      <c r="H214" s="647"/>
      <c r="I214" s="648"/>
      <c r="J214" s="646"/>
      <c r="K214" s="647"/>
      <c r="L214" s="647"/>
      <c r="M214" s="648"/>
      <c r="N214" s="45"/>
      <c r="X214" s="143"/>
      <c r="AB214" s="44" t="str">
        <f>IF(AD209="","",IF(AK214&gt;0,IF(AK214&lt;=AD209,"X",""),""))</f>
        <v/>
      </c>
      <c r="AC214" s="261" t="str">
        <f>IF($F$29="","",$F$29)</f>
        <v>Recreation</v>
      </c>
      <c r="AD214" s="646"/>
      <c r="AE214" s="647"/>
      <c r="AF214" s="648"/>
      <c r="AG214" s="646"/>
      <c r="AH214" s="647"/>
      <c r="AI214" s="647"/>
      <c r="AJ214" s="648"/>
      <c r="AK214" s="116"/>
    </row>
    <row r="215" spans="4:47" ht="15" customHeight="1" x14ac:dyDescent="0.25">
      <c r="E215" s="44" t="str">
        <f>IF(G209="","",IF(N215&gt;0,IF(N215&lt;=G209,"X",""),""))</f>
        <v/>
      </c>
      <c r="F215" s="261" t="str">
        <f>IF($F$30="","",$F$30)</f>
        <v>Health Services</v>
      </c>
      <c r="G215" s="646"/>
      <c r="H215" s="647"/>
      <c r="I215" s="648"/>
      <c r="J215" s="646"/>
      <c r="K215" s="647"/>
      <c r="L215" s="647"/>
      <c r="M215" s="648"/>
      <c r="N215" s="45"/>
      <c r="X215" s="143"/>
      <c r="AB215" s="44" t="str">
        <f>IF(AD209="","",IF(AK215&gt;0,IF(AK215&lt;=AD209,"X",""),""))</f>
        <v/>
      </c>
      <c r="AC215" s="261" t="str">
        <f>IF($F$30="","",$F$30)</f>
        <v>Health Services</v>
      </c>
      <c r="AD215" s="646"/>
      <c r="AE215" s="647"/>
      <c r="AF215" s="648"/>
      <c r="AG215" s="646"/>
      <c r="AH215" s="647"/>
      <c r="AI215" s="647"/>
      <c r="AJ215" s="648"/>
      <c r="AK215" s="116"/>
    </row>
    <row r="216" spans="4:47" ht="14.4" thickBot="1" x14ac:dyDescent="0.3">
      <c r="D216" s="38"/>
      <c r="E216" s="38"/>
      <c r="F216" s="38"/>
      <c r="G216" s="38"/>
      <c r="H216" s="38"/>
      <c r="I216" s="38"/>
      <c r="J216" s="38"/>
      <c r="K216" s="38"/>
      <c r="L216" s="38"/>
      <c r="M216" s="38"/>
      <c r="N216" s="38"/>
      <c r="X216" s="143"/>
      <c r="AA216" s="38"/>
      <c r="AB216" s="38"/>
      <c r="AC216" s="38"/>
      <c r="AD216" s="38"/>
      <c r="AE216" s="38"/>
      <c r="AF216" s="38"/>
      <c r="AG216" s="38"/>
      <c r="AH216" s="38"/>
      <c r="AI216" s="38"/>
      <c r="AJ216" s="38"/>
      <c r="AK216" s="38"/>
    </row>
    <row r="217" spans="4:47" x14ac:dyDescent="0.25">
      <c r="D217" s="654"/>
      <c r="E217" s="654"/>
      <c r="F217" s="654"/>
      <c r="G217" s="654"/>
      <c r="H217" s="654"/>
      <c r="I217" s="654"/>
      <c r="J217" s="654"/>
      <c r="K217" s="654"/>
      <c r="L217" s="654"/>
      <c r="M217" s="654"/>
      <c r="N217" s="654"/>
      <c r="X217" s="143"/>
      <c r="AA217" s="654"/>
      <c r="AB217" s="654"/>
      <c r="AC217" s="654"/>
      <c r="AD217" s="654"/>
      <c r="AE217" s="654"/>
      <c r="AF217" s="654"/>
      <c r="AG217" s="654"/>
      <c r="AH217" s="654"/>
      <c r="AI217" s="654"/>
      <c r="AJ217" s="654"/>
      <c r="AK217" s="654"/>
    </row>
    <row r="218" spans="4:47" x14ac:dyDescent="0.25">
      <c r="E218" s="34" t="s">
        <v>191</v>
      </c>
      <c r="F218" s="39">
        <f>F208+1</f>
        <v>16</v>
      </c>
      <c r="G218" s="34" t="s">
        <v>192</v>
      </c>
      <c r="H218" s="34"/>
      <c r="I218" s="34"/>
      <c r="J218" s="266" t="s">
        <v>351</v>
      </c>
      <c r="K218" s="265"/>
      <c r="X218" s="143"/>
      <c r="AB218" s="34" t="s">
        <v>191</v>
      </c>
      <c r="AC218" s="39">
        <f>AC208+1</f>
        <v>16</v>
      </c>
      <c r="AD218" s="34" t="s">
        <v>192</v>
      </c>
      <c r="AE218" s="34"/>
      <c r="AF218" s="34"/>
      <c r="AG218" s="266" t="s">
        <v>351</v>
      </c>
      <c r="AH218" s="265"/>
    </row>
    <row r="219" spans="4:47" x14ac:dyDescent="0.25">
      <c r="D219" s="649" t="s">
        <v>193</v>
      </c>
      <c r="E219" s="649"/>
      <c r="F219" s="40" t="s">
        <v>183</v>
      </c>
      <c r="G219" s="41">
        <f>IF(F219=O$4,P$4,IF(F219=O$5,P$5,IF(F219=O$6,P$6,IF(F219=O$7,P$7,IF(F219=O$8,P$8,"")))))</f>
        <v>0</v>
      </c>
      <c r="H219" s="41"/>
      <c r="I219" s="41"/>
      <c r="J219" s="266" t="s">
        <v>352</v>
      </c>
      <c r="K219" s="265"/>
      <c r="L219" s="42"/>
      <c r="M219" s="42"/>
      <c r="N219" s="42"/>
      <c r="O219" s="107">
        <f>IF(F219="",0,1)</f>
        <v>0</v>
      </c>
      <c r="P219" s="107">
        <f>IF(E221="",0,1)</f>
        <v>0</v>
      </c>
      <c r="Q219" s="107">
        <f>IF(E222="",0,1)</f>
        <v>0</v>
      </c>
      <c r="R219" s="107">
        <f>IF(E223="",0,1)</f>
        <v>0</v>
      </c>
      <c r="S219" s="107">
        <f>IF(E224="",0,1)</f>
        <v>0</v>
      </c>
      <c r="T219" s="107">
        <f>IF(E225="",0,1)</f>
        <v>0</v>
      </c>
      <c r="U219" s="107" t="e">
        <f>IF(#REF!="",0,1)</f>
        <v>#REF!</v>
      </c>
      <c r="V219" s="107" t="e">
        <f>IF(#REF!="",0,1)</f>
        <v>#REF!</v>
      </c>
      <c r="W219" s="107" t="e">
        <f>IF(#REF!="",0,1)</f>
        <v>#REF!</v>
      </c>
      <c r="X219" s="143"/>
      <c r="AA219" s="649" t="s">
        <v>193</v>
      </c>
      <c r="AB219" s="649"/>
      <c r="AC219" s="40" t="s">
        <v>183</v>
      </c>
      <c r="AD219" s="41" t="str">
        <f>IF(AC219=AL$4,AM$4,IF(AC219=AL$5,AM$5,IF(AC219=AL$6,AM$6,IF(AC219=AL$7,AM$7,IF(AC219=AL$8,AM$8,"")))))</f>
        <v/>
      </c>
      <c r="AE219" s="41"/>
      <c r="AF219" s="41"/>
      <c r="AG219" s="266" t="s">
        <v>352</v>
      </c>
      <c r="AH219" s="265"/>
      <c r="AI219" s="42"/>
      <c r="AJ219" s="42"/>
      <c r="AK219" s="42"/>
      <c r="AL219" s="107">
        <f>IF(AC219="",0,1)</f>
        <v>0</v>
      </c>
      <c r="AM219" s="107">
        <f>IF(AB221="",0,1)</f>
        <v>0</v>
      </c>
      <c r="AN219" s="107">
        <f>IF(AB222="",0,1)</f>
        <v>0</v>
      </c>
      <c r="AO219" s="107">
        <f>IF(AB223="",0,1)</f>
        <v>0</v>
      </c>
      <c r="AP219" s="107">
        <f>IF(AB224="",0,1)</f>
        <v>0</v>
      </c>
      <c r="AQ219" s="107">
        <f>IF(AB225="",0,1)</f>
        <v>0</v>
      </c>
      <c r="AR219" s="107" t="e">
        <f>IF(#REF!="",0,1)</f>
        <v>#REF!</v>
      </c>
      <c r="AS219" s="107" t="e">
        <f>IF(#REF!="",0,1)</f>
        <v>#REF!</v>
      </c>
      <c r="AT219" s="107" t="e">
        <f>IF(#REF!="",0,1)</f>
        <v>#REF!</v>
      </c>
      <c r="AU219" s="107" t="e">
        <f>IF(#REF!="",0,1)</f>
        <v>#REF!</v>
      </c>
    </row>
    <row r="220" spans="4:47" x14ac:dyDescent="0.25">
      <c r="F220" s="439" t="s">
        <v>194</v>
      </c>
      <c r="G220" s="439" t="s">
        <v>195</v>
      </c>
      <c r="H220" s="439"/>
      <c r="I220" s="439"/>
      <c r="J220" s="439" t="s">
        <v>196</v>
      </c>
      <c r="K220" s="439"/>
      <c r="L220" s="439"/>
      <c r="M220" s="439"/>
      <c r="N220" s="439" t="s">
        <v>197</v>
      </c>
      <c r="X220" s="143"/>
      <c r="AC220" s="439" t="s">
        <v>194</v>
      </c>
      <c r="AD220" s="439" t="s">
        <v>195</v>
      </c>
      <c r="AE220" s="439"/>
      <c r="AF220" s="439"/>
      <c r="AG220" s="439" t="s">
        <v>196</v>
      </c>
      <c r="AH220" s="439"/>
      <c r="AI220" s="439"/>
      <c r="AJ220" s="439"/>
      <c r="AK220" s="439" t="s">
        <v>197</v>
      </c>
    </row>
    <row r="221" spans="4:47" ht="15" customHeight="1" x14ac:dyDescent="0.25">
      <c r="E221" s="44" t="str">
        <f>IF(N221="Yes", "X","")</f>
        <v/>
      </c>
      <c r="F221" s="482" t="str">
        <f>IF($F$26="","",$F$26)</f>
        <v>Food Access</v>
      </c>
      <c r="G221" s="651" t="s">
        <v>542</v>
      </c>
      <c r="H221" s="652"/>
      <c r="I221" s="652"/>
      <c r="J221" s="652"/>
      <c r="K221" s="652"/>
      <c r="L221" s="652"/>
      <c r="M221" s="653"/>
      <c r="N221" s="407"/>
      <c r="X221" s="143"/>
      <c r="AB221" s="44" t="str">
        <f>IF(AK221="Yes", "X","")</f>
        <v/>
      </c>
      <c r="AC221" s="482" t="str">
        <f>IF($F$26="","",$F$26)</f>
        <v>Food Access</v>
      </c>
      <c r="AD221" s="651" t="s">
        <v>542</v>
      </c>
      <c r="AE221" s="652"/>
      <c r="AF221" s="652"/>
      <c r="AG221" s="652"/>
      <c r="AH221" s="652"/>
      <c r="AI221" s="652"/>
      <c r="AJ221" s="653"/>
      <c r="AK221" s="407"/>
    </row>
    <row r="222" spans="4:47" ht="15" customHeight="1" x14ac:dyDescent="0.25">
      <c r="E222" s="44" t="str">
        <f>IF(G219="","",IF(N222&gt;0,IF(N222&lt;=G219,"X",""),""))</f>
        <v/>
      </c>
      <c r="F222" s="261" t="str">
        <f>IF($F$27="","",$F$27)</f>
        <v>Education</v>
      </c>
      <c r="G222" s="646"/>
      <c r="H222" s="647"/>
      <c r="I222" s="648"/>
      <c r="J222" s="646"/>
      <c r="K222" s="647"/>
      <c r="L222" s="647"/>
      <c r="M222" s="648"/>
      <c r="N222" s="45"/>
      <c r="X222" s="143"/>
      <c r="AB222" s="44" t="str">
        <f>IF(AD219="","",IF(AK222&gt;0,IF(AK222&lt;=AD219,"X",""),""))</f>
        <v/>
      </c>
      <c r="AC222" s="261" t="str">
        <f>IF($F$27="","",$F$27)</f>
        <v>Education</v>
      </c>
      <c r="AD222" s="646"/>
      <c r="AE222" s="647"/>
      <c r="AF222" s="648"/>
      <c r="AG222" s="646"/>
      <c r="AH222" s="647"/>
      <c r="AI222" s="647"/>
      <c r="AJ222" s="648"/>
      <c r="AK222" s="116"/>
    </row>
    <row r="223" spans="4:47" ht="15" customHeight="1" x14ac:dyDescent="0.25">
      <c r="E223" s="44" t="str">
        <f>IF(G219="","",IF(N223&gt;0,IF(N223&lt;=G219,"X",""),""))</f>
        <v/>
      </c>
      <c r="F223" s="261" t="str">
        <f>IF($F$28="","",$F$28)</f>
        <v>Job Training</v>
      </c>
      <c r="G223" s="646"/>
      <c r="H223" s="647"/>
      <c r="I223" s="648"/>
      <c r="J223" s="646"/>
      <c r="K223" s="647"/>
      <c r="L223" s="647"/>
      <c r="M223" s="648"/>
      <c r="N223" s="45"/>
      <c r="X223" s="143"/>
      <c r="AB223" s="44" t="str">
        <f>IF(AD219="","",IF(AK223&gt;0,IF(AK223&lt;=AD219,"X",""),""))</f>
        <v/>
      </c>
      <c r="AC223" s="261" t="str">
        <f>IF($F$28="","",$F$28)</f>
        <v>Job Training</v>
      </c>
      <c r="AD223" s="646"/>
      <c r="AE223" s="647"/>
      <c r="AF223" s="648"/>
      <c r="AG223" s="646"/>
      <c r="AH223" s="647"/>
      <c r="AI223" s="647"/>
      <c r="AJ223" s="648"/>
      <c r="AK223" s="116"/>
    </row>
    <row r="224" spans="4:47" ht="15" customHeight="1" x14ac:dyDescent="0.25">
      <c r="E224" s="44" t="str">
        <f>IF(G219="","",IF(N224&gt;0,IF(N224&lt;=G219,"X",""),""))</f>
        <v/>
      </c>
      <c r="F224" s="261" t="str">
        <f>IF($F$29="","",$F$29)</f>
        <v>Recreation</v>
      </c>
      <c r="G224" s="646"/>
      <c r="H224" s="647"/>
      <c r="I224" s="648"/>
      <c r="J224" s="646"/>
      <c r="K224" s="647"/>
      <c r="L224" s="647"/>
      <c r="M224" s="648"/>
      <c r="N224" s="45"/>
      <c r="X224" s="143"/>
      <c r="AB224" s="44" t="str">
        <f>IF(AD219="","",IF(AK224&gt;0,IF(AK224&lt;=AD219,"X",""),""))</f>
        <v/>
      </c>
      <c r="AC224" s="261" t="str">
        <f>IF($F$29="","",$F$29)</f>
        <v>Recreation</v>
      </c>
      <c r="AD224" s="646"/>
      <c r="AE224" s="647"/>
      <c r="AF224" s="648"/>
      <c r="AG224" s="646"/>
      <c r="AH224" s="647"/>
      <c r="AI224" s="647"/>
      <c r="AJ224" s="648"/>
      <c r="AK224" s="116"/>
    </row>
    <row r="225" spans="4:47" ht="15" customHeight="1" x14ac:dyDescent="0.25">
      <c r="E225" s="44" t="str">
        <f>IF(G219="","",IF(N225&gt;0,IF(N225&lt;=G219,"X",""),""))</f>
        <v/>
      </c>
      <c r="F225" s="261" t="str">
        <f>IF($F$30="","",$F$30)</f>
        <v>Health Services</v>
      </c>
      <c r="G225" s="646"/>
      <c r="H225" s="647"/>
      <c r="I225" s="648"/>
      <c r="J225" s="646"/>
      <c r="K225" s="647"/>
      <c r="L225" s="647"/>
      <c r="M225" s="648"/>
      <c r="N225" s="45"/>
      <c r="X225" s="143"/>
      <c r="AB225" s="44" t="str">
        <f>IF(AD219="","",IF(AK225&gt;0,IF(AK225&lt;=AD219,"X",""),""))</f>
        <v/>
      </c>
      <c r="AC225" s="261" t="str">
        <f>IF($F$30="","",$F$30)</f>
        <v>Health Services</v>
      </c>
      <c r="AD225" s="646"/>
      <c r="AE225" s="647"/>
      <c r="AF225" s="648"/>
      <c r="AG225" s="646"/>
      <c r="AH225" s="647"/>
      <c r="AI225" s="647"/>
      <c r="AJ225" s="648"/>
      <c r="AK225" s="116"/>
    </row>
    <row r="226" spans="4:47" ht="14.4" thickBot="1" x14ac:dyDescent="0.3">
      <c r="D226" s="38"/>
      <c r="E226" s="38"/>
      <c r="F226" s="38"/>
      <c r="G226" s="38"/>
      <c r="H226" s="38"/>
      <c r="I226" s="38"/>
      <c r="J226" s="38"/>
      <c r="K226" s="38"/>
      <c r="L226" s="38"/>
      <c r="M226" s="38"/>
      <c r="N226" s="38"/>
      <c r="X226" s="143"/>
      <c r="AA226" s="38"/>
      <c r="AB226" s="38"/>
      <c r="AC226" s="38"/>
      <c r="AD226" s="38"/>
      <c r="AE226" s="38"/>
      <c r="AF226" s="38"/>
      <c r="AG226" s="38"/>
      <c r="AH226" s="38"/>
      <c r="AI226" s="38"/>
      <c r="AJ226" s="38"/>
      <c r="AK226" s="38"/>
    </row>
    <row r="227" spans="4:47" x14ac:dyDescent="0.25">
      <c r="D227" s="654"/>
      <c r="E227" s="654"/>
      <c r="F227" s="654"/>
      <c r="G227" s="654"/>
      <c r="H227" s="654"/>
      <c r="I227" s="654"/>
      <c r="J227" s="654"/>
      <c r="K227" s="654"/>
      <c r="L227" s="654"/>
      <c r="M227" s="654"/>
      <c r="N227" s="654"/>
      <c r="X227" s="143"/>
      <c r="AA227" s="654"/>
      <c r="AB227" s="654"/>
      <c r="AC227" s="654"/>
      <c r="AD227" s="654"/>
      <c r="AE227" s="654"/>
      <c r="AF227" s="654"/>
      <c r="AG227" s="654"/>
      <c r="AH227" s="654"/>
      <c r="AI227" s="654"/>
      <c r="AJ227" s="654"/>
      <c r="AK227" s="654"/>
    </row>
    <row r="228" spans="4:47" x14ac:dyDescent="0.25">
      <c r="E228" s="34" t="s">
        <v>191</v>
      </c>
      <c r="F228" s="39">
        <f>F218+1</f>
        <v>17</v>
      </c>
      <c r="G228" s="34" t="s">
        <v>192</v>
      </c>
      <c r="H228" s="34"/>
      <c r="I228" s="34"/>
      <c r="J228" s="266" t="s">
        <v>351</v>
      </c>
      <c r="K228" s="265"/>
      <c r="X228" s="143"/>
      <c r="AB228" s="34" t="s">
        <v>191</v>
      </c>
      <c r="AC228" s="39">
        <f>AC218+1</f>
        <v>17</v>
      </c>
      <c r="AD228" s="34" t="s">
        <v>192</v>
      </c>
      <c r="AE228" s="34"/>
      <c r="AF228" s="34"/>
      <c r="AG228" s="266" t="s">
        <v>351</v>
      </c>
      <c r="AH228" s="265"/>
    </row>
    <row r="229" spans="4:47" x14ac:dyDescent="0.25">
      <c r="D229" s="649" t="s">
        <v>193</v>
      </c>
      <c r="E229" s="649"/>
      <c r="F229" s="40" t="s">
        <v>183</v>
      </c>
      <c r="G229" s="41">
        <f>IF(F229=O$4,P$4,IF(F229=O$5,P$5,IF(F229=O$6,P$6,IF(F229=O$7,P$7,IF(F229=O$8,P$8,"")))))</f>
        <v>0</v>
      </c>
      <c r="H229" s="41"/>
      <c r="I229" s="41"/>
      <c r="J229" s="266" t="s">
        <v>352</v>
      </c>
      <c r="K229" s="265"/>
      <c r="L229" s="42"/>
      <c r="M229" s="42"/>
      <c r="N229" s="42"/>
      <c r="O229" s="107">
        <f>IF(F229="",0,1)</f>
        <v>0</v>
      </c>
      <c r="P229" s="107">
        <f>IF(E231="",0,1)</f>
        <v>0</v>
      </c>
      <c r="Q229" s="107">
        <f>IF(E232="",0,1)</f>
        <v>0</v>
      </c>
      <c r="R229" s="107">
        <f>IF(E233="",0,1)</f>
        <v>0</v>
      </c>
      <c r="S229" s="107">
        <f>IF(E234="",0,1)</f>
        <v>0</v>
      </c>
      <c r="T229" s="107">
        <f>IF(E235="",0,1)</f>
        <v>0</v>
      </c>
      <c r="U229" s="107" t="e">
        <f>IF(#REF!="",0,1)</f>
        <v>#REF!</v>
      </c>
      <c r="V229" s="107" t="e">
        <f>IF(#REF!="",0,1)</f>
        <v>#REF!</v>
      </c>
      <c r="W229" s="107" t="e">
        <f>IF(#REF!="",0,1)</f>
        <v>#REF!</v>
      </c>
      <c r="X229" s="143"/>
      <c r="AA229" s="649" t="s">
        <v>193</v>
      </c>
      <c r="AB229" s="649"/>
      <c r="AC229" s="40" t="s">
        <v>183</v>
      </c>
      <c r="AD229" s="41" t="str">
        <f>IF(AC229=AL$4,AM$4,IF(AC229=AL$5,AM$5,IF(AC229=AL$6,AM$6,IF(AC229=AL$7,AM$7,IF(AC229=AL$8,AM$8,"")))))</f>
        <v/>
      </c>
      <c r="AE229" s="41"/>
      <c r="AF229" s="41"/>
      <c r="AG229" s="266" t="s">
        <v>352</v>
      </c>
      <c r="AH229" s="265"/>
      <c r="AI229" s="42"/>
      <c r="AJ229" s="42"/>
      <c r="AK229" s="42"/>
      <c r="AL229" s="107">
        <f>IF(AC229="",0,1)</f>
        <v>0</v>
      </c>
      <c r="AM229" s="107">
        <f>IF(AB231="",0,1)</f>
        <v>0</v>
      </c>
      <c r="AN229" s="107">
        <f>IF(AB232="",0,1)</f>
        <v>0</v>
      </c>
      <c r="AO229" s="107">
        <f>IF(AB233="",0,1)</f>
        <v>0</v>
      </c>
      <c r="AP229" s="107">
        <f>IF(AB234="",0,1)</f>
        <v>0</v>
      </c>
      <c r="AQ229" s="107">
        <f>IF(AB235="",0,1)</f>
        <v>0</v>
      </c>
      <c r="AR229" s="107" t="e">
        <f>IF(#REF!="",0,1)</f>
        <v>#REF!</v>
      </c>
      <c r="AS229" s="107" t="e">
        <f>IF(#REF!="",0,1)</f>
        <v>#REF!</v>
      </c>
      <c r="AT229" s="107" t="e">
        <f>IF(#REF!="",0,1)</f>
        <v>#REF!</v>
      </c>
      <c r="AU229" s="107" t="e">
        <f>IF(#REF!="",0,1)</f>
        <v>#REF!</v>
      </c>
    </row>
    <row r="230" spans="4:47" x14ac:dyDescent="0.25">
      <c r="F230" s="439" t="s">
        <v>194</v>
      </c>
      <c r="G230" s="439" t="s">
        <v>195</v>
      </c>
      <c r="H230" s="439"/>
      <c r="I230" s="439"/>
      <c r="J230" s="439" t="s">
        <v>196</v>
      </c>
      <c r="K230" s="439"/>
      <c r="L230" s="439"/>
      <c r="M230" s="439"/>
      <c r="N230" s="439" t="s">
        <v>197</v>
      </c>
      <c r="X230" s="143"/>
      <c r="AC230" s="439" t="s">
        <v>194</v>
      </c>
      <c r="AD230" s="439" t="s">
        <v>195</v>
      </c>
      <c r="AE230" s="439"/>
      <c r="AF230" s="439"/>
      <c r="AG230" s="439" t="s">
        <v>196</v>
      </c>
      <c r="AH230" s="439"/>
      <c r="AI230" s="439"/>
      <c r="AJ230" s="439"/>
      <c r="AK230" s="439" t="s">
        <v>197</v>
      </c>
    </row>
    <row r="231" spans="4:47" ht="15" customHeight="1" x14ac:dyDescent="0.25">
      <c r="E231" s="44" t="str">
        <f>IF(N231="Yes", "X","")</f>
        <v/>
      </c>
      <c r="F231" s="482" t="str">
        <f>IF($F$26="","",$F$26)</f>
        <v>Food Access</v>
      </c>
      <c r="G231" s="651" t="s">
        <v>542</v>
      </c>
      <c r="H231" s="652"/>
      <c r="I231" s="652"/>
      <c r="J231" s="652"/>
      <c r="K231" s="652"/>
      <c r="L231" s="652"/>
      <c r="M231" s="653"/>
      <c r="N231" s="407"/>
      <c r="X231" s="143"/>
      <c r="AB231" s="44" t="str">
        <f>IF(AK231="Yes", "X","")</f>
        <v/>
      </c>
      <c r="AC231" s="482" t="str">
        <f>IF($F$26="","",$F$26)</f>
        <v>Food Access</v>
      </c>
      <c r="AD231" s="651" t="s">
        <v>542</v>
      </c>
      <c r="AE231" s="652"/>
      <c r="AF231" s="652"/>
      <c r="AG231" s="652"/>
      <c r="AH231" s="652"/>
      <c r="AI231" s="652"/>
      <c r="AJ231" s="653"/>
      <c r="AK231" s="407"/>
    </row>
    <row r="232" spans="4:47" ht="15" customHeight="1" x14ac:dyDescent="0.25">
      <c r="E232" s="44" t="str">
        <f>IF(G229="","",IF(N232&gt;0,IF(N232&lt;=G229,"X",""),""))</f>
        <v/>
      </c>
      <c r="F232" s="261" t="str">
        <f>IF($F$27="","",$F$27)</f>
        <v>Education</v>
      </c>
      <c r="G232" s="646"/>
      <c r="H232" s="647"/>
      <c r="I232" s="648"/>
      <c r="J232" s="646"/>
      <c r="K232" s="647"/>
      <c r="L232" s="647"/>
      <c r="M232" s="648"/>
      <c r="N232" s="45"/>
      <c r="X232" s="143"/>
      <c r="AB232" s="44" t="str">
        <f>IF(AD229="","",IF(AK232&gt;0,IF(AK232&lt;=AD229,"X",""),""))</f>
        <v/>
      </c>
      <c r="AC232" s="261" t="str">
        <f>IF($F$27="","",$F$27)</f>
        <v>Education</v>
      </c>
      <c r="AD232" s="646"/>
      <c r="AE232" s="647"/>
      <c r="AF232" s="648"/>
      <c r="AG232" s="646"/>
      <c r="AH232" s="647"/>
      <c r="AI232" s="647"/>
      <c r="AJ232" s="648"/>
      <c r="AK232" s="116"/>
    </row>
    <row r="233" spans="4:47" ht="15" customHeight="1" x14ac:dyDescent="0.25">
      <c r="E233" s="44" t="str">
        <f>IF(G229="","",IF(N233&gt;0,IF(N233&lt;=G229,"X",""),""))</f>
        <v/>
      </c>
      <c r="F233" s="261" t="str">
        <f>IF($F$28="","",$F$28)</f>
        <v>Job Training</v>
      </c>
      <c r="G233" s="646"/>
      <c r="H233" s="647"/>
      <c r="I233" s="648"/>
      <c r="J233" s="646"/>
      <c r="K233" s="647"/>
      <c r="L233" s="647"/>
      <c r="M233" s="648"/>
      <c r="N233" s="45"/>
      <c r="X233" s="143"/>
      <c r="AB233" s="44" t="str">
        <f>IF(AD229="","",IF(AK233&gt;0,IF(AK233&lt;=AD229,"X",""),""))</f>
        <v/>
      </c>
      <c r="AC233" s="261" t="str">
        <f>IF($F$28="","",$F$28)</f>
        <v>Job Training</v>
      </c>
      <c r="AD233" s="646"/>
      <c r="AE233" s="647"/>
      <c r="AF233" s="648"/>
      <c r="AG233" s="646"/>
      <c r="AH233" s="647"/>
      <c r="AI233" s="647"/>
      <c r="AJ233" s="648"/>
      <c r="AK233" s="116"/>
    </row>
    <row r="234" spans="4:47" ht="15" customHeight="1" x14ac:dyDescent="0.25">
      <c r="E234" s="44" t="str">
        <f>IF(G229="","",IF(N234&gt;0,IF(N234&lt;=G229,"X",""),""))</f>
        <v/>
      </c>
      <c r="F234" s="261" t="str">
        <f>IF($F$29="","",$F$29)</f>
        <v>Recreation</v>
      </c>
      <c r="G234" s="646"/>
      <c r="H234" s="647"/>
      <c r="I234" s="648"/>
      <c r="J234" s="646"/>
      <c r="K234" s="647"/>
      <c r="L234" s="647"/>
      <c r="M234" s="648"/>
      <c r="N234" s="45"/>
      <c r="X234" s="143"/>
      <c r="AB234" s="44" t="str">
        <f>IF(AD229="","",IF(AK234&gt;0,IF(AK234&lt;=AD229,"X",""),""))</f>
        <v/>
      </c>
      <c r="AC234" s="261" t="str">
        <f>IF($F$29="","",$F$29)</f>
        <v>Recreation</v>
      </c>
      <c r="AD234" s="646"/>
      <c r="AE234" s="647"/>
      <c r="AF234" s="648"/>
      <c r="AG234" s="646"/>
      <c r="AH234" s="647"/>
      <c r="AI234" s="647"/>
      <c r="AJ234" s="648"/>
      <c r="AK234" s="116"/>
    </row>
    <row r="235" spans="4:47" ht="15" customHeight="1" x14ac:dyDescent="0.25">
      <c r="E235" s="44" t="str">
        <f>IF(G229="","",IF(N235&gt;0,IF(N235&lt;=G229,"X",""),""))</f>
        <v/>
      </c>
      <c r="F235" s="261" t="str">
        <f>IF($F$30="","",$F$30)</f>
        <v>Health Services</v>
      </c>
      <c r="G235" s="646"/>
      <c r="H235" s="647"/>
      <c r="I235" s="648"/>
      <c r="J235" s="646"/>
      <c r="K235" s="647"/>
      <c r="L235" s="647"/>
      <c r="M235" s="648"/>
      <c r="N235" s="45"/>
      <c r="X235" s="143"/>
      <c r="AB235" s="44" t="str">
        <f>IF(AD229="","",IF(AK235&gt;0,IF(AK235&lt;=AD229,"X",""),""))</f>
        <v/>
      </c>
      <c r="AC235" s="261" t="str">
        <f>IF($F$30="","",$F$30)</f>
        <v>Health Services</v>
      </c>
      <c r="AD235" s="646"/>
      <c r="AE235" s="647"/>
      <c r="AF235" s="648"/>
      <c r="AG235" s="646"/>
      <c r="AH235" s="647"/>
      <c r="AI235" s="647"/>
      <c r="AJ235" s="648"/>
      <c r="AK235" s="116"/>
    </row>
    <row r="236" spans="4:47" ht="14.4" thickBot="1" x14ac:dyDescent="0.3">
      <c r="D236" s="38"/>
      <c r="E236" s="38"/>
      <c r="F236" s="38"/>
      <c r="G236" s="38"/>
      <c r="H236" s="38"/>
      <c r="I236" s="38"/>
      <c r="J236" s="38"/>
      <c r="K236" s="38"/>
      <c r="L236" s="38"/>
      <c r="M236" s="38"/>
      <c r="N236" s="38"/>
      <c r="X236" s="143"/>
      <c r="AA236" s="38"/>
      <c r="AB236" s="38"/>
      <c r="AC236" s="38"/>
      <c r="AD236" s="38"/>
      <c r="AE236" s="38"/>
      <c r="AF236" s="38"/>
      <c r="AG236" s="38"/>
      <c r="AH236" s="38"/>
      <c r="AI236" s="38"/>
      <c r="AJ236" s="38"/>
      <c r="AK236" s="38"/>
    </row>
    <row r="237" spans="4:47" x14ac:dyDescent="0.25">
      <c r="D237" s="654"/>
      <c r="E237" s="654"/>
      <c r="F237" s="654"/>
      <c r="G237" s="654"/>
      <c r="H237" s="654"/>
      <c r="I237" s="654"/>
      <c r="J237" s="654"/>
      <c r="K237" s="654"/>
      <c r="L237" s="654"/>
      <c r="M237" s="654"/>
      <c r="N237" s="654"/>
      <c r="X237" s="143"/>
      <c r="AA237" s="654"/>
      <c r="AB237" s="654"/>
      <c r="AC237" s="654"/>
      <c r="AD237" s="654"/>
      <c r="AE237" s="654"/>
      <c r="AF237" s="654"/>
      <c r="AG237" s="654"/>
      <c r="AH237" s="654"/>
      <c r="AI237" s="654"/>
      <c r="AJ237" s="654"/>
      <c r="AK237" s="654"/>
    </row>
    <row r="238" spans="4:47" x14ac:dyDescent="0.25">
      <c r="E238" s="34" t="s">
        <v>191</v>
      </c>
      <c r="F238" s="39">
        <f>F228+1</f>
        <v>18</v>
      </c>
      <c r="G238" s="34" t="s">
        <v>192</v>
      </c>
      <c r="H238" s="34"/>
      <c r="I238" s="34"/>
      <c r="J238" s="266" t="s">
        <v>351</v>
      </c>
      <c r="K238" s="265"/>
      <c r="X238" s="143"/>
      <c r="AB238" s="34" t="s">
        <v>191</v>
      </c>
      <c r="AC238" s="39">
        <f>AC228+1</f>
        <v>18</v>
      </c>
      <c r="AD238" s="34" t="s">
        <v>192</v>
      </c>
      <c r="AE238" s="34"/>
      <c r="AF238" s="34"/>
      <c r="AG238" s="266" t="s">
        <v>351</v>
      </c>
      <c r="AH238" s="265"/>
    </row>
    <row r="239" spans="4:47" x14ac:dyDescent="0.25">
      <c r="D239" s="649" t="s">
        <v>193</v>
      </c>
      <c r="E239" s="649"/>
      <c r="F239" s="40" t="s">
        <v>183</v>
      </c>
      <c r="G239" s="41">
        <f>IF(F239=O$4,P$4,IF(F239=O$5,P$5,IF(F239=O$6,P$6,IF(F239=O$7,P$7,IF(F239=O$8,P$8,"")))))</f>
        <v>0</v>
      </c>
      <c r="H239" s="41"/>
      <c r="I239" s="41"/>
      <c r="J239" s="266" t="s">
        <v>352</v>
      </c>
      <c r="K239" s="265"/>
      <c r="L239" s="42"/>
      <c r="M239" s="42"/>
      <c r="N239" s="42"/>
      <c r="O239" s="107">
        <f>IF(F239="",0,1)</f>
        <v>0</v>
      </c>
      <c r="P239" s="107">
        <f>IF(E241="",0,1)</f>
        <v>0</v>
      </c>
      <c r="Q239" s="107">
        <f>IF(E242="",0,1)</f>
        <v>0</v>
      </c>
      <c r="R239" s="107">
        <f>IF(E243="",0,1)</f>
        <v>0</v>
      </c>
      <c r="S239" s="107">
        <f>IF(E244="",0,1)</f>
        <v>0</v>
      </c>
      <c r="T239" s="107">
        <f>IF(E245="",0,1)</f>
        <v>0</v>
      </c>
      <c r="U239" s="107" t="e">
        <f>IF(#REF!="",0,1)</f>
        <v>#REF!</v>
      </c>
      <c r="V239" s="107" t="e">
        <f>IF(#REF!="",0,1)</f>
        <v>#REF!</v>
      </c>
      <c r="W239" s="107" t="e">
        <f>IF(#REF!="",0,1)</f>
        <v>#REF!</v>
      </c>
      <c r="X239" s="143"/>
      <c r="AA239" s="649" t="s">
        <v>193</v>
      </c>
      <c r="AB239" s="649"/>
      <c r="AC239" s="40" t="s">
        <v>183</v>
      </c>
      <c r="AD239" s="41" t="str">
        <f>IF(AC239=AL$4,AM$4,IF(AC239=AL$5,AM$5,IF(AC239=AL$6,AM$6,IF(AC239=AL$7,AM$7,IF(AC239=AL$8,AM$8,"")))))</f>
        <v/>
      </c>
      <c r="AE239" s="41"/>
      <c r="AF239" s="41"/>
      <c r="AG239" s="266" t="s">
        <v>352</v>
      </c>
      <c r="AH239" s="265"/>
      <c r="AI239" s="42"/>
      <c r="AJ239" s="42"/>
      <c r="AK239" s="42"/>
      <c r="AL239" s="107">
        <f>IF(AC239="",0,1)</f>
        <v>0</v>
      </c>
      <c r="AM239" s="107">
        <f>IF(AB241="",0,1)</f>
        <v>0</v>
      </c>
      <c r="AN239" s="107">
        <f>IF(AB242="",0,1)</f>
        <v>0</v>
      </c>
      <c r="AO239" s="107">
        <f>IF(AB243="",0,1)</f>
        <v>0</v>
      </c>
      <c r="AP239" s="107">
        <f>IF(AB244="",0,1)</f>
        <v>0</v>
      </c>
      <c r="AQ239" s="107">
        <f>IF(AB245="",0,1)</f>
        <v>0</v>
      </c>
      <c r="AR239" s="107" t="e">
        <f>IF(#REF!="",0,1)</f>
        <v>#REF!</v>
      </c>
      <c r="AS239" s="107" t="e">
        <f>IF(#REF!="",0,1)</f>
        <v>#REF!</v>
      </c>
      <c r="AT239" s="107" t="e">
        <f>IF(#REF!="",0,1)</f>
        <v>#REF!</v>
      </c>
      <c r="AU239" s="107" t="e">
        <f>IF(#REF!="",0,1)</f>
        <v>#REF!</v>
      </c>
    </row>
    <row r="240" spans="4:47" x14ac:dyDescent="0.25">
      <c r="F240" s="439" t="s">
        <v>194</v>
      </c>
      <c r="G240" s="439" t="s">
        <v>195</v>
      </c>
      <c r="H240" s="439"/>
      <c r="I240" s="439"/>
      <c r="J240" s="439" t="s">
        <v>196</v>
      </c>
      <c r="K240" s="439"/>
      <c r="L240" s="439"/>
      <c r="M240" s="439"/>
      <c r="N240" s="439" t="s">
        <v>197</v>
      </c>
      <c r="X240" s="143"/>
      <c r="AC240" s="439" t="s">
        <v>194</v>
      </c>
      <c r="AD240" s="439" t="s">
        <v>195</v>
      </c>
      <c r="AE240" s="439"/>
      <c r="AF240" s="439"/>
      <c r="AG240" s="439" t="s">
        <v>196</v>
      </c>
      <c r="AH240" s="439"/>
      <c r="AI240" s="439"/>
      <c r="AJ240" s="439"/>
      <c r="AK240" s="439" t="s">
        <v>197</v>
      </c>
    </row>
    <row r="241" spans="4:47" ht="15" customHeight="1" x14ac:dyDescent="0.25">
      <c r="E241" s="44" t="str">
        <f>IF(N241="Yes", "X","")</f>
        <v/>
      </c>
      <c r="F241" s="482" t="str">
        <f>IF($F$26="","",$F$26)</f>
        <v>Food Access</v>
      </c>
      <c r="G241" s="651" t="s">
        <v>542</v>
      </c>
      <c r="H241" s="652"/>
      <c r="I241" s="652"/>
      <c r="J241" s="652"/>
      <c r="K241" s="652"/>
      <c r="L241" s="652"/>
      <c r="M241" s="653"/>
      <c r="N241" s="407"/>
      <c r="X241" s="143"/>
      <c r="AB241" s="44" t="str">
        <f>IF(AK241="Yes", "X","")</f>
        <v/>
      </c>
      <c r="AC241" s="482" t="str">
        <f>IF($F$26="","",$F$26)</f>
        <v>Food Access</v>
      </c>
      <c r="AD241" s="651" t="s">
        <v>542</v>
      </c>
      <c r="AE241" s="652"/>
      <c r="AF241" s="652"/>
      <c r="AG241" s="652"/>
      <c r="AH241" s="652"/>
      <c r="AI241" s="652"/>
      <c r="AJ241" s="653"/>
      <c r="AK241" s="407"/>
    </row>
    <row r="242" spans="4:47" ht="15" customHeight="1" x14ac:dyDescent="0.25">
      <c r="E242" s="44" t="str">
        <f>IF(G239="","",IF(N242&gt;0,IF(N242&lt;=G239,"X",""),""))</f>
        <v/>
      </c>
      <c r="F242" s="261" t="str">
        <f>IF($F$27="","",$F$27)</f>
        <v>Education</v>
      </c>
      <c r="G242" s="646"/>
      <c r="H242" s="647"/>
      <c r="I242" s="648"/>
      <c r="J242" s="646"/>
      <c r="K242" s="647"/>
      <c r="L242" s="647"/>
      <c r="M242" s="648"/>
      <c r="N242" s="45"/>
      <c r="X242" s="143"/>
      <c r="AB242" s="44" t="str">
        <f>IF(AD239="","",IF(AK242&gt;0,IF(AK242&lt;=AD239,"X",""),""))</f>
        <v/>
      </c>
      <c r="AC242" s="261" t="str">
        <f>IF($F$27="","",$F$27)</f>
        <v>Education</v>
      </c>
      <c r="AD242" s="646"/>
      <c r="AE242" s="647"/>
      <c r="AF242" s="648"/>
      <c r="AG242" s="646"/>
      <c r="AH242" s="647"/>
      <c r="AI242" s="647"/>
      <c r="AJ242" s="648"/>
      <c r="AK242" s="116"/>
    </row>
    <row r="243" spans="4:47" ht="15" customHeight="1" x14ac:dyDescent="0.25">
      <c r="E243" s="44" t="str">
        <f>IF(G239="","",IF(N243&gt;0,IF(N243&lt;=G239,"X",""),""))</f>
        <v/>
      </c>
      <c r="F243" s="261" t="str">
        <f>IF($F$28="","",$F$28)</f>
        <v>Job Training</v>
      </c>
      <c r="G243" s="646"/>
      <c r="H243" s="647"/>
      <c r="I243" s="648"/>
      <c r="J243" s="646"/>
      <c r="K243" s="647"/>
      <c r="L243" s="647"/>
      <c r="M243" s="648"/>
      <c r="N243" s="45"/>
      <c r="X243" s="143"/>
      <c r="AB243" s="44" t="str">
        <f>IF(AD239="","",IF(AK243&gt;0,IF(AK243&lt;=AD239,"X",""),""))</f>
        <v/>
      </c>
      <c r="AC243" s="261" t="str">
        <f>IF($F$28="","",$F$28)</f>
        <v>Job Training</v>
      </c>
      <c r="AD243" s="646"/>
      <c r="AE243" s="647"/>
      <c r="AF243" s="648"/>
      <c r="AG243" s="646"/>
      <c r="AH243" s="647"/>
      <c r="AI243" s="647"/>
      <c r="AJ243" s="648"/>
      <c r="AK243" s="116"/>
    </row>
    <row r="244" spans="4:47" ht="15" customHeight="1" x14ac:dyDescent="0.25">
      <c r="E244" s="44" t="str">
        <f>IF(G239="","",IF(N244&gt;0,IF(N244&lt;=G239,"X",""),""))</f>
        <v/>
      </c>
      <c r="F244" s="261" t="str">
        <f>IF($F$29="","",$F$29)</f>
        <v>Recreation</v>
      </c>
      <c r="G244" s="646"/>
      <c r="H244" s="647"/>
      <c r="I244" s="648"/>
      <c r="J244" s="646"/>
      <c r="K244" s="647"/>
      <c r="L244" s="647"/>
      <c r="M244" s="648"/>
      <c r="N244" s="45"/>
      <c r="X244" s="143"/>
      <c r="AB244" s="44" t="str">
        <f>IF(AD239="","",IF(AK244&gt;0,IF(AK244&lt;=AD239,"X",""),""))</f>
        <v/>
      </c>
      <c r="AC244" s="261" t="str">
        <f>IF($F$29="","",$F$29)</f>
        <v>Recreation</v>
      </c>
      <c r="AD244" s="646"/>
      <c r="AE244" s="647"/>
      <c r="AF244" s="648"/>
      <c r="AG244" s="646"/>
      <c r="AH244" s="647"/>
      <c r="AI244" s="647"/>
      <c r="AJ244" s="648"/>
      <c r="AK244" s="116"/>
    </row>
    <row r="245" spans="4:47" ht="15" customHeight="1" x14ac:dyDescent="0.25">
      <c r="E245" s="44" t="str">
        <f>IF(G239="","",IF(N245&gt;0,IF(N245&lt;=G239,"X",""),""))</f>
        <v/>
      </c>
      <c r="F245" s="261" t="str">
        <f>IF($F$30="","",$F$30)</f>
        <v>Health Services</v>
      </c>
      <c r="G245" s="646"/>
      <c r="H245" s="647"/>
      <c r="I245" s="648"/>
      <c r="J245" s="646"/>
      <c r="K245" s="647"/>
      <c r="L245" s="647"/>
      <c r="M245" s="648"/>
      <c r="N245" s="45"/>
      <c r="X245" s="143"/>
      <c r="AB245" s="44" t="str">
        <f>IF(AD239="","",IF(AK245&gt;0,IF(AK245&lt;=AD239,"X",""),""))</f>
        <v/>
      </c>
      <c r="AC245" s="261" t="str">
        <f>IF($F$30="","",$F$30)</f>
        <v>Health Services</v>
      </c>
      <c r="AD245" s="646"/>
      <c r="AE245" s="647"/>
      <c r="AF245" s="648"/>
      <c r="AG245" s="646"/>
      <c r="AH245" s="647"/>
      <c r="AI245" s="647"/>
      <c r="AJ245" s="648"/>
      <c r="AK245" s="116"/>
    </row>
    <row r="246" spans="4:47" ht="14.4" thickBot="1" x14ac:dyDescent="0.3">
      <c r="D246" s="38"/>
      <c r="E246" s="38"/>
      <c r="F246" s="38"/>
      <c r="G246" s="38"/>
      <c r="H246" s="38"/>
      <c r="I246" s="38"/>
      <c r="J246" s="38"/>
      <c r="K246" s="38"/>
      <c r="L246" s="38"/>
      <c r="M246" s="38"/>
      <c r="N246" s="38"/>
      <c r="X246" s="143"/>
      <c r="AA246" s="38"/>
      <c r="AB246" s="38"/>
      <c r="AC246" s="38"/>
      <c r="AD246" s="38"/>
      <c r="AE246" s="38"/>
      <c r="AF246" s="38"/>
      <c r="AG246" s="38"/>
      <c r="AH246" s="38"/>
      <c r="AI246" s="38"/>
      <c r="AJ246" s="38"/>
      <c r="AK246" s="38"/>
    </row>
    <row r="247" spans="4:47" x14ac:dyDescent="0.25">
      <c r="D247" s="654"/>
      <c r="E247" s="654"/>
      <c r="F247" s="654"/>
      <c r="G247" s="654"/>
      <c r="H247" s="654"/>
      <c r="I247" s="654"/>
      <c r="J247" s="654"/>
      <c r="K247" s="654"/>
      <c r="L247" s="654"/>
      <c r="M247" s="654"/>
      <c r="N247" s="654"/>
      <c r="X247" s="143"/>
      <c r="AA247" s="654"/>
      <c r="AB247" s="654"/>
      <c r="AC247" s="654"/>
      <c r="AD247" s="654"/>
      <c r="AE247" s="654"/>
      <c r="AF247" s="654"/>
      <c r="AG247" s="654"/>
      <c r="AH247" s="654"/>
      <c r="AI247" s="654"/>
      <c r="AJ247" s="654"/>
      <c r="AK247" s="654"/>
    </row>
    <row r="248" spans="4:47" x14ac:dyDescent="0.25">
      <c r="E248" s="34" t="s">
        <v>191</v>
      </c>
      <c r="F248" s="39">
        <f>F238+1</f>
        <v>19</v>
      </c>
      <c r="G248" s="34" t="s">
        <v>192</v>
      </c>
      <c r="H248" s="34"/>
      <c r="I248" s="34"/>
      <c r="J248" s="266" t="s">
        <v>351</v>
      </c>
      <c r="K248" s="265"/>
      <c r="X248" s="143"/>
      <c r="AB248" s="34" t="s">
        <v>191</v>
      </c>
      <c r="AC248" s="39">
        <f>AC238+1</f>
        <v>19</v>
      </c>
      <c r="AD248" s="34" t="s">
        <v>192</v>
      </c>
      <c r="AE248" s="34"/>
      <c r="AF248" s="34"/>
      <c r="AG248" s="266" t="s">
        <v>351</v>
      </c>
      <c r="AH248" s="265"/>
    </row>
    <row r="249" spans="4:47" x14ac:dyDescent="0.25">
      <c r="D249" s="649" t="s">
        <v>193</v>
      </c>
      <c r="E249" s="649"/>
      <c r="F249" s="40" t="s">
        <v>183</v>
      </c>
      <c r="G249" s="41">
        <f>IF(F249=O$4,P$4,IF(F249=O$5,P$5,IF(F249=O$6,P$6,IF(F249=O$7,P$7,IF(F249=O$8,P$8,"")))))</f>
        <v>0</v>
      </c>
      <c r="H249" s="41"/>
      <c r="I249" s="41"/>
      <c r="J249" s="266" t="s">
        <v>352</v>
      </c>
      <c r="K249" s="265"/>
      <c r="L249" s="42"/>
      <c r="M249" s="42"/>
      <c r="N249" s="42"/>
      <c r="O249" s="107">
        <f>IF(F249="",0,1)</f>
        <v>0</v>
      </c>
      <c r="P249" s="107">
        <f>IF(E251="",0,1)</f>
        <v>0</v>
      </c>
      <c r="Q249" s="107">
        <f>IF(E252="",0,1)</f>
        <v>0</v>
      </c>
      <c r="R249" s="107">
        <f>IF(E253="",0,1)</f>
        <v>0</v>
      </c>
      <c r="S249" s="107">
        <f>IF(E254="",0,1)</f>
        <v>0</v>
      </c>
      <c r="T249" s="107">
        <f>IF(E255="",0,1)</f>
        <v>0</v>
      </c>
      <c r="U249" s="107" t="e">
        <f>IF(#REF!="",0,1)</f>
        <v>#REF!</v>
      </c>
      <c r="V249" s="107" t="e">
        <f>IF(#REF!="",0,1)</f>
        <v>#REF!</v>
      </c>
      <c r="W249" s="107" t="e">
        <f>IF(#REF!="",0,1)</f>
        <v>#REF!</v>
      </c>
      <c r="X249" s="143"/>
      <c r="AA249" s="649" t="s">
        <v>193</v>
      </c>
      <c r="AB249" s="649"/>
      <c r="AC249" s="40" t="s">
        <v>183</v>
      </c>
      <c r="AD249" s="41" t="str">
        <f>IF(AC249=AL$4,AM$4,IF(AC249=AL$5,AM$5,IF(AC249=AL$6,AM$6,IF(AC249=AL$7,AM$7,IF(AC249=AL$8,AM$8,"")))))</f>
        <v/>
      </c>
      <c r="AE249" s="41"/>
      <c r="AF249" s="41"/>
      <c r="AG249" s="266" t="s">
        <v>352</v>
      </c>
      <c r="AH249" s="265"/>
      <c r="AI249" s="42"/>
      <c r="AJ249" s="42"/>
      <c r="AK249" s="42"/>
      <c r="AL249" s="107">
        <f>IF(AC249="",0,1)</f>
        <v>0</v>
      </c>
      <c r="AM249" s="107">
        <f>IF(AB251="",0,1)</f>
        <v>0</v>
      </c>
      <c r="AN249" s="107">
        <f>IF(AB252="",0,1)</f>
        <v>0</v>
      </c>
      <c r="AO249" s="107">
        <f>IF(AB253="",0,1)</f>
        <v>0</v>
      </c>
      <c r="AP249" s="107">
        <f>IF(AB254="",0,1)</f>
        <v>0</v>
      </c>
      <c r="AQ249" s="107">
        <f>IF(AB255="",0,1)</f>
        <v>0</v>
      </c>
      <c r="AR249" s="107" t="e">
        <f>IF(#REF!="",0,1)</f>
        <v>#REF!</v>
      </c>
      <c r="AS249" s="107" t="e">
        <f>IF(#REF!="",0,1)</f>
        <v>#REF!</v>
      </c>
      <c r="AT249" s="107" t="e">
        <f>IF(#REF!="",0,1)</f>
        <v>#REF!</v>
      </c>
      <c r="AU249" s="107" t="e">
        <f>IF(#REF!="",0,1)</f>
        <v>#REF!</v>
      </c>
    </row>
    <row r="250" spans="4:47" x14ac:dyDescent="0.25">
      <c r="F250" s="439" t="s">
        <v>194</v>
      </c>
      <c r="G250" s="439" t="s">
        <v>195</v>
      </c>
      <c r="H250" s="439"/>
      <c r="I250" s="439"/>
      <c r="J250" s="439" t="s">
        <v>196</v>
      </c>
      <c r="K250" s="439"/>
      <c r="L250" s="439"/>
      <c r="M250" s="439"/>
      <c r="N250" s="439" t="s">
        <v>197</v>
      </c>
      <c r="X250" s="143"/>
      <c r="AC250" s="439" t="s">
        <v>194</v>
      </c>
      <c r="AD250" s="439" t="s">
        <v>195</v>
      </c>
      <c r="AE250" s="439"/>
      <c r="AF250" s="439"/>
      <c r="AG250" s="439" t="s">
        <v>196</v>
      </c>
      <c r="AH250" s="439"/>
      <c r="AI250" s="439"/>
      <c r="AJ250" s="439"/>
      <c r="AK250" s="439" t="s">
        <v>197</v>
      </c>
    </row>
    <row r="251" spans="4:47" ht="15" customHeight="1" x14ac:dyDescent="0.25">
      <c r="E251" s="44" t="str">
        <f>IF(N251="Yes", "X","")</f>
        <v/>
      </c>
      <c r="F251" s="482" t="str">
        <f>IF($F$26="","",$F$26)</f>
        <v>Food Access</v>
      </c>
      <c r="G251" s="651" t="s">
        <v>542</v>
      </c>
      <c r="H251" s="652"/>
      <c r="I251" s="652"/>
      <c r="J251" s="652"/>
      <c r="K251" s="652"/>
      <c r="L251" s="652"/>
      <c r="M251" s="653"/>
      <c r="N251" s="407"/>
      <c r="X251" s="143"/>
      <c r="AB251" s="44" t="str">
        <f>IF(AK251="Yes", "X","")</f>
        <v/>
      </c>
      <c r="AC251" s="482" t="str">
        <f>IF($F$26="","",$F$26)</f>
        <v>Food Access</v>
      </c>
      <c r="AD251" s="651" t="s">
        <v>542</v>
      </c>
      <c r="AE251" s="652"/>
      <c r="AF251" s="652"/>
      <c r="AG251" s="652"/>
      <c r="AH251" s="652"/>
      <c r="AI251" s="652"/>
      <c r="AJ251" s="653"/>
      <c r="AK251" s="407"/>
    </row>
    <row r="252" spans="4:47" ht="15" customHeight="1" x14ac:dyDescent="0.25">
      <c r="E252" s="44" t="str">
        <f>IF(G249="","",IF(N252&gt;0,IF(N252&lt;=G249,"X",""),""))</f>
        <v/>
      </c>
      <c r="F252" s="261" t="str">
        <f>IF($F$27="","",$F$27)</f>
        <v>Education</v>
      </c>
      <c r="G252" s="646"/>
      <c r="H252" s="647"/>
      <c r="I252" s="648"/>
      <c r="J252" s="646"/>
      <c r="K252" s="647"/>
      <c r="L252" s="647"/>
      <c r="M252" s="648"/>
      <c r="N252" s="45"/>
      <c r="X252" s="143"/>
      <c r="AB252" s="44" t="str">
        <f>IF(AD249="","",IF(AK252&gt;0,IF(AK252&lt;=AD249,"X",""),""))</f>
        <v/>
      </c>
      <c r="AC252" s="261" t="str">
        <f>IF($F$27="","",$F$27)</f>
        <v>Education</v>
      </c>
      <c r="AD252" s="646"/>
      <c r="AE252" s="647"/>
      <c r="AF252" s="648"/>
      <c r="AG252" s="646"/>
      <c r="AH252" s="647"/>
      <c r="AI252" s="647"/>
      <c r="AJ252" s="648"/>
      <c r="AK252" s="116"/>
    </row>
    <row r="253" spans="4:47" ht="15" customHeight="1" x14ac:dyDescent="0.25">
      <c r="E253" s="44" t="str">
        <f>IF(G249="","",IF(N253&gt;0,IF(N253&lt;=G249,"X",""),""))</f>
        <v/>
      </c>
      <c r="F253" s="261" t="str">
        <f>IF($F$28="","",$F$28)</f>
        <v>Job Training</v>
      </c>
      <c r="G253" s="646"/>
      <c r="H253" s="647"/>
      <c r="I253" s="648"/>
      <c r="J253" s="646"/>
      <c r="K253" s="647"/>
      <c r="L253" s="647"/>
      <c r="M253" s="648"/>
      <c r="N253" s="45"/>
      <c r="X253" s="143"/>
      <c r="AB253" s="44" t="str">
        <f>IF(AD249="","",IF(AK253&gt;0,IF(AK253&lt;=AD249,"X",""),""))</f>
        <v/>
      </c>
      <c r="AC253" s="261" t="str">
        <f>IF($F$28="","",$F$28)</f>
        <v>Job Training</v>
      </c>
      <c r="AD253" s="646"/>
      <c r="AE253" s="647"/>
      <c r="AF253" s="648"/>
      <c r="AG253" s="646"/>
      <c r="AH253" s="647"/>
      <c r="AI253" s="647"/>
      <c r="AJ253" s="648"/>
      <c r="AK253" s="116"/>
    </row>
    <row r="254" spans="4:47" ht="15" customHeight="1" x14ac:dyDescent="0.25">
      <c r="E254" s="44" t="str">
        <f>IF(G249="","",IF(N254&gt;0,IF(N254&lt;=G249,"X",""),""))</f>
        <v/>
      </c>
      <c r="F254" s="261" t="str">
        <f>IF($F$29="","",$F$29)</f>
        <v>Recreation</v>
      </c>
      <c r="G254" s="646"/>
      <c r="H254" s="647"/>
      <c r="I254" s="648"/>
      <c r="J254" s="646"/>
      <c r="K254" s="647"/>
      <c r="L254" s="647"/>
      <c r="M254" s="648"/>
      <c r="N254" s="45"/>
      <c r="X254" s="143"/>
      <c r="AB254" s="44" t="str">
        <f>IF(AD249="","",IF(AK254&gt;0,IF(AK254&lt;=AD249,"X",""),""))</f>
        <v/>
      </c>
      <c r="AC254" s="261" t="str">
        <f>IF($F$29="","",$F$29)</f>
        <v>Recreation</v>
      </c>
      <c r="AD254" s="646"/>
      <c r="AE254" s="647"/>
      <c r="AF254" s="648"/>
      <c r="AG254" s="646"/>
      <c r="AH254" s="647"/>
      <c r="AI254" s="647"/>
      <c r="AJ254" s="648"/>
      <c r="AK254" s="116"/>
    </row>
    <row r="255" spans="4:47" ht="15" customHeight="1" x14ac:dyDescent="0.25">
      <c r="E255" s="44" t="str">
        <f>IF(G249="","",IF(N255&gt;0,IF(N255&lt;=G249,"X",""),""))</f>
        <v/>
      </c>
      <c r="F255" s="261" t="str">
        <f>IF($F$30="","",$F$30)</f>
        <v>Health Services</v>
      </c>
      <c r="G255" s="646"/>
      <c r="H255" s="647"/>
      <c r="I255" s="648"/>
      <c r="J255" s="646"/>
      <c r="K255" s="647"/>
      <c r="L255" s="647"/>
      <c r="M255" s="648"/>
      <c r="N255" s="45"/>
      <c r="X255" s="143"/>
      <c r="AB255" s="44" t="str">
        <f>IF(AD249="","",IF(AK255&gt;0,IF(AK255&lt;=AD249,"X",""),""))</f>
        <v/>
      </c>
      <c r="AC255" s="261" t="str">
        <f>IF($F$30="","",$F$30)</f>
        <v>Health Services</v>
      </c>
      <c r="AD255" s="646"/>
      <c r="AE255" s="647"/>
      <c r="AF255" s="648"/>
      <c r="AG255" s="646"/>
      <c r="AH255" s="647"/>
      <c r="AI255" s="647"/>
      <c r="AJ255" s="648"/>
      <c r="AK255" s="116"/>
    </row>
    <row r="256" spans="4:47" ht="14.4" thickBot="1" x14ac:dyDescent="0.3">
      <c r="D256" s="38"/>
      <c r="E256" s="38"/>
      <c r="F256" s="38"/>
      <c r="G256" s="38"/>
      <c r="H256" s="38"/>
      <c r="I256" s="38"/>
      <c r="J256" s="38"/>
      <c r="K256" s="38"/>
      <c r="L256" s="38"/>
      <c r="M256" s="38"/>
      <c r="N256" s="38"/>
      <c r="X256" s="143"/>
      <c r="AA256" s="38"/>
      <c r="AB256" s="38"/>
      <c r="AC256" s="38"/>
      <c r="AD256" s="38"/>
      <c r="AE256" s="38"/>
      <c r="AF256" s="38"/>
      <c r="AG256" s="38"/>
      <c r="AH256" s="38"/>
      <c r="AI256" s="38"/>
      <c r="AJ256" s="38"/>
      <c r="AK256" s="38"/>
    </row>
    <row r="257" spans="4:47" x14ac:dyDescent="0.25">
      <c r="D257" s="654"/>
      <c r="E257" s="654"/>
      <c r="F257" s="654"/>
      <c r="G257" s="654"/>
      <c r="H257" s="654"/>
      <c r="I257" s="654"/>
      <c r="J257" s="654"/>
      <c r="K257" s="654"/>
      <c r="L257" s="654"/>
      <c r="M257" s="654"/>
      <c r="N257" s="654"/>
      <c r="X257" s="143"/>
      <c r="AA257" s="654"/>
      <c r="AB257" s="654"/>
      <c r="AC257" s="654"/>
      <c r="AD257" s="654"/>
      <c r="AE257" s="654"/>
      <c r="AF257" s="654"/>
      <c r="AG257" s="654"/>
      <c r="AH257" s="654"/>
      <c r="AI257" s="654"/>
      <c r="AJ257" s="654"/>
      <c r="AK257" s="654"/>
    </row>
    <row r="258" spans="4:47" x14ac:dyDescent="0.25">
      <c r="E258" s="34" t="s">
        <v>191</v>
      </c>
      <c r="F258" s="39">
        <f>F248+1</f>
        <v>20</v>
      </c>
      <c r="G258" s="34" t="s">
        <v>192</v>
      </c>
      <c r="H258" s="34"/>
      <c r="I258" s="34"/>
      <c r="J258" s="266" t="s">
        <v>351</v>
      </c>
      <c r="K258" s="265"/>
      <c r="X258" s="143"/>
      <c r="AB258" s="34" t="s">
        <v>191</v>
      </c>
      <c r="AC258" s="39">
        <f>AC248+1</f>
        <v>20</v>
      </c>
      <c r="AD258" s="34" t="s">
        <v>192</v>
      </c>
      <c r="AE258" s="34"/>
      <c r="AF258" s="34"/>
      <c r="AG258" s="266" t="s">
        <v>351</v>
      </c>
      <c r="AH258" s="265"/>
    </row>
    <row r="259" spans="4:47" x14ac:dyDescent="0.25">
      <c r="D259" s="649" t="s">
        <v>193</v>
      </c>
      <c r="E259" s="649"/>
      <c r="F259" s="40" t="s">
        <v>183</v>
      </c>
      <c r="G259" s="41">
        <f>IF(F259=O$4,P$4,IF(F259=O$5,P$5,IF(F259=O$6,P$6,IF(F259=O$7,P$7,IF(F259=O$8,P$8,"")))))</f>
        <v>0</v>
      </c>
      <c r="H259" s="41"/>
      <c r="I259" s="41"/>
      <c r="J259" s="266" t="s">
        <v>352</v>
      </c>
      <c r="K259" s="265"/>
      <c r="L259" s="42"/>
      <c r="M259" s="42"/>
      <c r="N259" s="42"/>
      <c r="O259" s="107">
        <f>IF(F259="",0,1)</f>
        <v>0</v>
      </c>
      <c r="P259" s="107">
        <f>IF(E261="",0,1)</f>
        <v>0</v>
      </c>
      <c r="Q259" s="107">
        <f>IF(E262="",0,1)</f>
        <v>0</v>
      </c>
      <c r="R259" s="107">
        <f>IF(E263="",0,1)</f>
        <v>0</v>
      </c>
      <c r="S259" s="107">
        <f>IF(E264="",0,1)</f>
        <v>0</v>
      </c>
      <c r="T259" s="107">
        <f>IF(E265="",0,1)</f>
        <v>0</v>
      </c>
      <c r="U259" s="107" t="e">
        <f>IF(#REF!="",0,1)</f>
        <v>#REF!</v>
      </c>
      <c r="V259" s="107" t="e">
        <f>IF(#REF!="",0,1)</f>
        <v>#REF!</v>
      </c>
      <c r="W259" s="107" t="e">
        <f>IF(#REF!="",0,1)</f>
        <v>#REF!</v>
      </c>
      <c r="X259" s="143"/>
      <c r="AA259" s="649" t="s">
        <v>193</v>
      </c>
      <c r="AB259" s="649"/>
      <c r="AC259" s="40" t="s">
        <v>183</v>
      </c>
      <c r="AD259" s="41" t="str">
        <f>IF(AC259=AL$4,AM$4,IF(AC259=AL$5,AM$5,IF(AC259=AL$6,AM$6,IF(AC259=AL$7,AM$7,IF(AC259=AL$8,AM$8,"")))))</f>
        <v/>
      </c>
      <c r="AE259" s="41"/>
      <c r="AF259" s="41"/>
      <c r="AG259" s="266" t="s">
        <v>352</v>
      </c>
      <c r="AH259" s="265"/>
      <c r="AI259" s="42"/>
      <c r="AJ259" s="42"/>
      <c r="AK259" s="42"/>
      <c r="AL259" s="107">
        <f>IF(AC259="",0,1)</f>
        <v>0</v>
      </c>
      <c r="AM259" s="107">
        <f>IF(AB261="",0,1)</f>
        <v>0</v>
      </c>
      <c r="AN259" s="107">
        <f>IF(AB262="",0,1)</f>
        <v>0</v>
      </c>
      <c r="AO259" s="107">
        <f>IF(AB263="",0,1)</f>
        <v>0</v>
      </c>
      <c r="AP259" s="107">
        <f>IF(AB264="",0,1)</f>
        <v>0</v>
      </c>
      <c r="AQ259" s="107">
        <f>IF(AB265="",0,1)</f>
        <v>0</v>
      </c>
      <c r="AR259" s="107" t="e">
        <f>IF(#REF!="",0,1)</f>
        <v>#REF!</v>
      </c>
      <c r="AS259" s="107" t="e">
        <f>IF(#REF!="",0,1)</f>
        <v>#REF!</v>
      </c>
      <c r="AT259" s="107" t="e">
        <f>IF(#REF!="",0,1)</f>
        <v>#REF!</v>
      </c>
      <c r="AU259" s="107" t="e">
        <f>IF(#REF!="",0,1)</f>
        <v>#REF!</v>
      </c>
    </row>
    <row r="260" spans="4:47" x14ac:dyDescent="0.25">
      <c r="F260" s="439" t="s">
        <v>194</v>
      </c>
      <c r="G260" s="439" t="s">
        <v>195</v>
      </c>
      <c r="H260" s="439"/>
      <c r="I260" s="439"/>
      <c r="J260" s="439" t="s">
        <v>196</v>
      </c>
      <c r="K260" s="439"/>
      <c r="L260" s="439"/>
      <c r="M260" s="439"/>
      <c r="N260" s="439" t="s">
        <v>197</v>
      </c>
      <c r="X260" s="143"/>
      <c r="AC260" s="439" t="s">
        <v>194</v>
      </c>
      <c r="AD260" s="439" t="s">
        <v>195</v>
      </c>
      <c r="AE260" s="439"/>
      <c r="AF260" s="439"/>
      <c r="AG260" s="439" t="s">
        <v>196</v>
      </c>
      <c r="AH260" s="439"/>
      <c r="AI260" s="439"/>
      <c r="AJ260" s="439"/>
      <c r="AK260" s="439" t="s">
        <v>197</v>
      </c>
    </row>
    <row r="261" spans="4:47" ht="15" customHeight="1" x14ac:dyDescent="0.25">
      <c r="E261" s="44" t="str">
        <f>IF(N261="Yes", "X","")</f>
        <v/>
      </c>
      <c r="F261" s="482" t="str">
        <f>IF($F$26="","",$F$26)</f>
        <v>Food Access</v>
      </c>
      <c r="G261" s="651" t="s">
        <v>542</v>
      </c>
      <c r="H261" s="652"/>
      <c r="I261" s="652"/>
      <c r="J261" s="652"/>
      <c r="K261" s="652"/>
      <c r="L261" s="652"/>
      <c r="M261" s="653"/>
      <c r="N261" s="407"/>
      <c r="X261" s="143"/>
      <c r="AB261" s="44" t="str">
        <f>IF(AK261="Yes", "X","")</f>
        <v/>
      </c>
      <c r="AC261" s="482" t="str">
        <f>IF($F$26="","",$F$26)</f>
        <v>Food Access</v>
      </c>
      <c r="AD261" s="651" t="s">
        <v>542</v>
      </c>
      <c r="AE261" s="652"/>
      <c r="AF261" s="652"/>
      <c r="AG261" s="652"/>
      <c r="AH261" s="652"/>
      <c r="AI261" s="652"/>
      <c r="AJ261" s="653"/>
      <c r="AK261" s="407"/>
    </row>
    <row r="262" spans="4:47" ht="15" customHeight="1" x14ac:dyDescent="0.25">
      <c r="E262" s="44" t="str">
        <f>IF(G259="","",IF(N262&gt;0,IF(N262&lt;=G259,"X",""),""))</f>
        <v/>
      </c>
      <c r="F262" s="261" t="str">
        <f>IF($F$27="","",$F$27)</f>
        <v>Education</v>
      </c>
      <c r="G262" s="646"/>
      <c r="H262" s="647"/>
      <c r="I262" s="648"/>
      <c r="J262" s="646"/>
      <c r="K262" s="647"/>
      <c r="L262" s="647"/>
      <c r="M262" s="648"/>
      <c r="N262" s="45"/>
      <c r="X262" s="143"/>
      <c r="AB262" s="44" t="str">
        <f>IF(AD259="","",IF(AK262&gt;0,IF(AK262&lt;=AD259,"X",""),""))</f>
        <v/>
      </c>
      <c r="AC262" s="261" t="str">
        <f>IF($F$27="","",$F$27)</f>
        <v>Education</v>
      </c>
      <c r="AD262" s="646"/>
      <c r="AE262" s="647"/>
      <c r="AF262" s="648"/>
      <c r="AG262" s="646"/>
      <c r="AH262" s="647"/>
      <c r="AI262" s="647"/>
      <c r="AJ262" s="648"/>
      <c r="AK262" s="116"/>
    </row>
    <row r="263" spans="4:47" ht="15" customHeight="1" x14ac:dyDescent="0.25">
      <c r="E263" s="44" t="str">
        <f>IF(G259="","",IF(N263&gt;0,IF(N263&lt;=G259,"X",""),""))</f>
        <v/>
      </c>
      <c r="F263" s="261" t="str">
        <f>IF($F$28="","",$F$28)</f>
        <v>Job Training</v>
      </c>
      <c r="G263" s="646"/>
      <c r="H263" s="647"/>
      <c r="I263" s="648"/>
      <c r="J263" s="646"/>
      <c r="K263" s="647"/>
      <c r="L263" s="647"/>
      <c r="M263" s="648"/>
      <c r="N263" s="45"/>
      <c r="X263" s="143"/>
      <c r="AB263" s="44" t="str">
        <f>IF(AD259="","",IF(AK263&gt;0,IF(AK263&lt;=AD259,"X",""),""))</f>
        <v/>
      </c>
      <c r="AC263" s="261" t="str">
        <f>IF($F$28="","",$F$28)</f>
        <v>Job Training</v>
      </c>
      <c r="AD263" s="646"/>
      <c r="AE263" s="647"/>
      <c r="AF263" s="648"/>
      <c r="AG263" s="646"/>
      <c r="AH263" s="647"/>
      <c r="AI263" s="647"/>
      <c r="AJ263" s="648"/>
      <c r="AK263" s="116"/>
    </row>
    <row r="264" spans="4:47" ht="15" customHeight="1" x14ac:dyDescent="0.25">
      <c r="E264" s="44" t="str">
        <f>IF(G259="","",IF(N264&gt;0,IF(N264&lt;=G259,"X",""),""))</f>
        <v/>
      </c>
      <c r="F264" s="261" t="str">
        <f>IF($F$29="","",$F$29)</f>
        <v>Recreation</v>
      </c>
      <c r="G264" s="646"/>
      <c r="H264" s="647"/>
      <c r="I264" s="648"/>
      <c r="J264" s="646"/>
      <c r="K264" s="647"/>
      <c r="L264" s="647"/>
      <c r="M264" s="648"/>
      <c r="N264" s="45"/>
      <c r="X264" s="143"/>
      <c r="AB264" s="44" t="str">
        <f>IF(AD259="","",IF(AK264&gt;0,IF(AK264&lt;=AD259,"X",""),""))</f>
        <v/>
      </c>
      <c r="AC264" s="261" t="str">
        <f>IF($F$29="","",$F$29)</f>
        <v>Recreation</v>
      </c>
      <c r="AD264" s="646"/>
      <c r="AE264" s="647"/>
      <c r="AF264" s="648"/>
      <c r="AG264" s="646"/>
      <c r="AH264" s="647"/>
      <c r="AI264" s="647"/>
      <c r="AJ264" s="648"/>
      <c r="AK264" s="116"/>
    </row>
    <row r="265" spans="4:47" ht="15" customHeight="1" x14ac:dyDescent="0.25">
      <c r="E265" s="44" t="str">
        <f>IF(G259="","",IF(N265&gt;0,IF(N265&lt;=G259,"X",""),""))</f>
        <v/>
      </c>
      <c r="F265" s="261" t="str">
        <f>IF($F$30="","",$F$30)</f>
        <v>Health Services</v>
      </c>
      <c r="G265" s="646"/>
      <c r="H265" s="647"/>
      <c r="I265" s="648"/>
      <c r="J265" s="646"/>
      <c r="K265" s="647"/>
      <c r="L265" s="647"/>
      <c r="M265" s="648"/>
      <c r="N265" s="45"/>
      <c r="X265" s="143"/>
      <c r="AB265" s="44" t="str">
        <f>IF(AD259="","",IF(AK265&gt;0,IF(AK265&lt;=AD259,"X",""),""))</f>
        <v/>
      </c>
      <c r="AC265" s="261" t="str">
        <f>IF($F$30="","",$F$30)</f>
        <v>Health Services</v>
      </c>
      <c r="AD265" s="646"/>
      <c r="AE265" s="647"/>
      <c r="AF265" s="648"/>
      <c r="AG265" s="646"/>
      <c r="AH265" s="647"/>
      <c r="AI265" s="647"/>
      <c r="AJ265" s="648"/>
      <c r="AK265" s="116"/>
    </row>
    <row r="266" spans="4:47" ht="14.4" thickBot="1" x14ac:dyDescent="0.3">
      <c r="D266" s="38"/>
      <c r="E266" s="38"/>
      <c r="F266" s="38"/>
      <c r="G266" s="38"/>
      <c r="H266" s="38"/>
      <c r="I266" s="38"/>
      <c r="J266" s="38"/>
      <c r="K266" s="38"/>
      <c r="L266" s="38"/>
      <c r="M266" s="38"/>
      <c r="N266" s="38"/>
      <c r="X266" s="143"/>
      <c r="AA266" s="38"/>
      <c r="AB266" s="38"/>
      <c r="AC266" s="38"/>
      <c r="AD266" s="38"/>
      <c r="AE266" s="38"/>
      <c r="AF266" s="38"/>
      <c r="AG266" s="38"/>
      <c r="AH266" s="38"/>
      <c r="AI266" s="38"/>
      <c r="AJ266" s="38"/>
      <c r="AK266" s="38"/>
    </row>
    <row r="267" spans="4:47" x14ac:dyDescent="0.25">
      <c r="D267" s="654"/>
      <c r="E267" s="654"/>
      <c r="F267" s="654"/>
      <c r="G267" s="654"/>
      <c r="H267" s="654"/>
      <c r="I267" s="654"/>
      <c r="J267" s="654"/>
      <c r="K267" s="654"/>
      <c r="L267" s="654"/>
      <c r="M267" s="654"/>
      <c r="N267" s="654"/>
      <c r="X267" s="143"/>
      <c r="AA267" s="654"/>
      <c r="AB267" s="654"/>
      <c r="AC267" s="654"/>
      <c r="AD267" s="654"/>
      <c r="AE267" s="654"/>
      <c r="AF267" s="654"/>
      <c r="AG267" s="654"/>
      <c r="AH267" s="654"/>
      <c r="AI267" s="654"/>
      <c r="AJ267" s="654"/>
      <c r="AK267" s="654"/>
    </row>
    <row r="268" spans="4:47" x14ac:dyDescent="0.25">
      <c r="E268" s="34" t="s">
        <v>191</v>
      </c>
      <c r="F268" s="39">
        <f>F258+1</f>
        <v>21</v>
      </c>
      <c r="G268" s="34" t="s">
        <v>192</v>
      </c>
      <c r="H268" s="34"/>
      <c r="I268" s="34"/>
      <c r="J268" s="266" t="s">
        <v>351</v>
      </c>
      <c r="K268" s="265"/>
      <c r="X268" s="143"/>
      <c r="AB268" s="34" t="s">
        <v>191</v>
      </c>
      <c r="AC268" s="39">
        <f>AC258+1</f>
        <v>21</v>
      </c>
      <c r="AD268" s="34" t="s">
        <v>192</v>
      </c>
      <c r="AE268" s="34"/>
      <c r="AF268" s="34"/>
      <c r="AG268" s="266" t="s">
        <v>351</v>
      </c>
      <c r="AH268" s="265"/>
    </row>
    <row r="269" spans="4:47" x14ac:dyDescent="0.25">
      <c r="D269" s="649" t="s">
        <v>193</v>
      </c>
      <c r="E269" s="649"/>
      <c r="F269" s="40" t="s">
        <v>183</v>
      </c>
      <c r="G269" s="41">
        <f>IF(F269=O$4,P$4,IF(F269=O$5,P$5,IF(F269=O$6,P$6,IF(F269=O$7,P$7,IF(F269=O$8,P$8,"")))))</f>
        <v>0</v>
      </c>
      <c r="H269" s="41"/>
      <c r="I269" s="41"/>
      <c r="J269" s="266" t="s">
        <v>352</v>
      </c>
      <c r="K269" s="265"/>
      <c r="L269" s="42"/>
      <c r="M269" s="42"/>
      <c r="N269" s="42"/>
      <c r="O269" s="107">
        <f>IF(F269="",0,1)</f>
        <v>0</v>
      </c>
      <c r="P269" s="107">
        <f>IF(E271="",0,1)</f>
        <v>0</v>
      </c>
      <c r="Q269" s="107">
        <f>IF(E272="",0,1)</f>
        <v>0</v>
      </c>
      <c r="R269" s="107">
        <f>IF(E273="",0,1)</f>
        <v>0</v>
      </c>
      <c r="S269" s="107">
        <f>IF(E274="",0,1)</f>
        <v>0</v>
      </c>
      <c r="T269" s="107">
        <f>IF(E275="",0,1)</f>
        <v>0</v>
      </c>
      <c r="U269" s="107" t="e">
        <f>IF(#REF!="",0,1)</f>
        <v>#REF!</v>
      </c>
      <c r="V269" s="107" t="e">
        <f>IF(#REF!="",0,1)</f>
        <v>#REF!</v>
      </c>
      <c r="W269" s="107" t="e">
        <f>IF(#REF!="",0,1)</f>
        <v>#REF!</v>
      </c>
      <c r="X269" s="143"/>
      <c r="AA269" s="649" t="s">
        <v>193</v>
      </c>
      <c r="AB269" s="649"/>
      <c r="AC269" s="40" t="s">
        <v>183</v>
      </c>
      <c r="AD269" s="41" t="str">
        <f>IF(AC269=AL$4,AM$4,IF(AC269=AL$5,AM$5,IF(AC269=AL$6,AM$6,IF(AC269=AL$7,AM$7,IF(AC269=AL$8,AM$8,"")))))</f>
        <v/>
      </c>
      <c r="AE269" s="41"/>
      <c r="AF269" s="41"/>
      <c r="AG269" s="266" t="s">
        <v>352</v>
      </c>
      <c r="AH269" s="265"/>
      <c r="AI269" s="42"/>
      <c r="AJ269" s="42"/>
      <c r="AK269" s="42"/>
      <c r="AL269" s="107">
        <f>IF(AC269="",0,1)</f>
        <v>0</v>
      </c>
      <c r="AM269" s="107">
        <f>IF(AB271="",0,1)</f>
        <v>0</v>
      </c>
      <c r="AN269" s="107">
        <f>IF(AB272="",0,1)</f>
        <v>0</v>
      </c>
      <c r="AO269" s="107">
        <f>IF(AB273="",0,1)</f>
        <v>0</v>
      </c>
      <c r="AP269" s="107">
        <f>IF(AB274="",0,1)</f>
        <v>0</v>
      </c>
      <c r="AQ269" s="107">
        <f>IF(AB275="",0,1)</f>
        <v>0</v>
      </c>
      <c r="AR269" s="107" t="e">
        <f>IF(#REF!="",0,1)</f>
        <v>#REF!</v>
      </c>
      <c r="AS269" s="107" t="e">
        <f>IF(#REF!="",0,1)</f>
        <v>#REF!</v>
      </c>
      <c r="AT269" s="107" t="e">
        <f>IF(#REF!="",0,1)</f>
        <v>#REF!</v>
      </c>
      <c r="AU269" s="107" t="e">
        <f>IF(#REF!="",0,1)</f>
        <v>#REF!</v>
      </c>
    </row>
    <row r="270" spans="4:47" x14ac:dyDescent="0.25">
      <c r="F270" s="439" t="s">
        <v>194</v>
      </c>
      <c r="G270" s="439" t="s">
        <v>195</v>
      </c>
      <c r="H270" s="439"/>
      <c r="I270" s="439"/>
      <c r="J270" s="439" t="s">
        <v>196</v>
      </c>
      <c r="K270" s="439"/>
      <c r="L270" s="439"/>
      <c r="M270" s="439"/>
      <c r="N270" s="439" t="s">
        <v>197</v>
      </c>
      <c r="X270" s="143"/>
      <c r="AC270" s="439" t="s">
        <v>194</v>
      </c>
      <c r="AD270" s="439" t="s">
        <v>195</v>
      </c>
      <c r="AE270" s="439"/>
      <c r="AF270" s="439"/>
      <c r="AG270" s="439" t="s">
        <v>196</v>
      </c>
      <c r="AH270" s="439"/>
      <c r="AI270" s="439"/>
      <c r="AJ270" s="439"/>
      <c r="AK270" s="439" t="s">
        <v>197</v>
      </c>
    </row>
    <row r="271" spans="4:47" ht="15" customHeight="1" x14ac:dyDescent="0.25">
      <c r="E271" s="44" t="str">
        <f>IF(N271="Yes", "X","")</f>
        <v/>
      </c>
      <c r="F271" s="482" t="str">
        <f>IF($F$26="","",$F$26)</f>
        <v>Food Access</v>
      </c>
      <c r="G271" s="651" t="s">
        <v>542</v>
      </c>
      <c r="H271" s="652"/>
      <c r="I271" s="652"/>
      <c r="J271" s="652"/>
      <c r="K271" s="652"/>
      <c r="L271" s="652"/>
      <c r="M271" s="653"/>
      <c r="N271" s="407"/>
      <c r="X271" s="143"/>
      <c r="AB271" s="44" t="str">
        <f>IF(AK271="Yes", "X","")</f>
        <v/>
      </c>
      <c r="AC271" s="482" t="str">
        <f>IF($F$26="","",$F$26)</f>
        <v>Food Access</v>
      </c>
      <c r="AD271" s="651" t="s">
        <v>542</v>
      </c>
      <c r="AE271" s="652"/>
      <c r="AF271" s="652"/>
      <c r="AG271" s="652"/>
      <c r="AH271" s="652"/>
      <c r="AI271" s="652"/>
      <c r="AJ271" s="653"/>
      <c r="AK271" s="407"/>
    </row>
    <row r="272" spans="4:47" ht="15" customHeight="1" x14ac:dyDescent="0.25">
      <c r="E272" s="44" t="str">
        <f>IF(G269="","",IF(N272&gt;0,IF(N272&lt;=G269,"X",""),""))</f>
        <v/>
      </c>
      <c r="F272" s="261" t="str">
        <f>IF($F$27="","",$F$27)</f>
        <v>Education</v>
      </c>
      <c r="G272" s="646"/>
      <c r="H272" s="647"/>
      <c r="I272" s="648"/>
      <c r="J272" s="646"/>
      <c r="K272" s="647"/>
      <c r="L272" s="647"/>
      <c r="M272" s="648"/>
      <c r="N272" s="116"/>
      <c r="X272" s="143"/>
      <c r="AB272" s="44" t="str">
        <f>IF(AD269="","",IF(AK272&gt;0,IF(AK272&lt;=AD269,"X",""),""))</f>
        <v/>
      </c>
      <c r="AC272" s="261" t="str">
        <f>IF($F$27="","",$F$27)</f>
        <v>Education</v>
      </c>
      <c r="AD272" s="646"/>
      <c r="AE272" s="647"/>
      <c r="AF272" s="648"/>
      <c r="AG272" s="646"/>
      <c r="AH272" s="647"/>
      <c r="AI272" s="647"/>
      <c r="AJ272" s="648"/>
      <c r="AK272" s="116"/>
    </row>
    <row r="273" spans="4:47" ht="15" customHeight="1" x14ac:dyDescent="0.25">
      <c r="E273" s="44" t="str">
        <f>IF(G269="","",IF(N273&gt;0,IF(N273&lt;=G269,"X",""),""))</f>
        <v/>
      </c>
      <c r="F273" s="261" t="str">
        <f>IF($F$28="","",$F$28)</f>
        <v>Job Training</v>
      </c>
      <c r="G273" s="646"/>
      <c r="H273" s="647"/>
      <c r="I273" s="648"/>
      <c r="J273" s="646"/>
      <c r="K273" s="647"/>
      <c r="L273" s="647"/>
      <c r="M273" s="648"/>
      <c r="N273" s="116"/>
      <c r="X273" s="143"/>
      <c r="AB273" s="44" t="str">
        <f>IF(AD269="","",IF(AK273&gt;0,IF(AK273&lt;=AD269,"X",""),""))</f>
        <v/>
      </c>
      <c r="AC273" s="261" t="str">
        <f>IF($F$28="","",$F$28)</f>
        <v>Job Training</v>
      </c>
      <c r="AD273" s="646"/>
      <c r="AE273" s="647"/>
      <c r="AF273" s="648"/>
      <c r="AG273" s="646"/>
      <c r="AH273" s="647"/>
      <c r="AI273" s="647"/>
      <c r="AJ273" s="648"/>
      <c r="AK273" s="116"/>
    </row>
    <row r="274" spans="4:47" ht="15" customHeight="1" x14ac:dyDescent="0.25">
      <c r="E274" s="44" t="str">
        <f>IF(G269="","",IF(N274&gt;0,IF(N274&lt;=G269,"X",""),""))</f>
        <v/>
      </c>
      <c r="F274" s="261" t="str">
        <f>IF($F$29="","",$F$29)</f>
        <v>Recreation</v>
      </c>
      <c r="G274" s="646"/>
      <c r="H274" s="647"/>
      <c r="I274" s="648"/>
      <c r="J274" s="646"/>
      <c r="K274" s="647"/>
      <c r="L274" s="647"/>
      <c r="M274" s="648"/>
      <c r="N274" s="116"/>
      <c r="X274" s="143"/>
      <c r="AB274" s="44" t="str">
        <f>IF(AD269="","",IF(AK274&gt;0,IF(AK274&lt;=AD269,"X",""),""))</f>
        <v/>
      </c>
      <c r="AC274" s="261" t="str">
        <f>IF($F$29="","",$F$29)</f>
        <v>Recreation</v>
      </c>
      <c r="AD274" s="646"/>
      <c r="AE274" s="647"/>
      <c r="AF274" s="648"/>
      <c r="AG274" s="646"/>
      <c r="AH274" s="647"/>
      <c r="AI274" s="647"/>
      <c r="AJ274" s="648"/>
      <c r="AK274" s="116"/>
    </row>
    <row r="275" spans="4:47" ht="15" customHeight="1" x14ac:dyDescent="0.25">
      <c r="E275" s="44" t="str">
        <f>IF(G269="","",IF(N275&gt;0,IF(N275&lt;=G269,"X",""),""))</f>
        <v/>
      </c>
      <c r="F275" s="261" t="str">
        <f>IF($F$30="","",$F$30)</f>
        <v>Health Services</v>
      </c>
      <c r="G275" s="646"/>
      <c r="H275" s="647"/>
      <c r="I275" s="648"/>
      <c r="J275" s="646"/>
      <c r="K275" s="647"/>
      <c r="L275" s="647"/>
      <c r="M275" s="648"/>
      <c r="N275" s="116"/>
      <c r="X275" s="143"/>
      <c r="AB275" s="44" t="str">
        <f>IF(AD269="","",IF(AK275&gt;0,IF(AK275&lt;=AD269,"X",""),""))</f>
        <v/>
      </c>
      <c r="AC275" s="261" t="str">
        <f>IF($F$30="","",$F$30)</f>
        <v>Health Services</v>
      </c>
      <c r="AD275" s="646"/>
      <c r="AE275" s="647"/>
      <c r="AF275" s="648"/>
      <c r="AG275" s="646"/>
      <c r="AH275" s="647"/>
      <c r="AI275" s="647"/>
      <c r="AJ275" s="648"/>
      <c r="AK275" s="116"/>
    </row>
    <row r="276" spans="4:47" ht="14.4" thickBot="1" x14ac:dyDescent="0.3">
      <c r="D276" s="38"/>
      <c r="E276" s="38"/>
      <c r="F276" s="38"/>
      <c r="G276" s="38"/>
      <c r="H276" s="38"/>
      <c r="I276" s="38"/>
      <c r="J276" s="38"/>
      <c r="K276" s="38"/>
      <c r="L276" s="38"/>
      <c r="M276" s="38"/>
      <c r="N276" s="38"/>
      <c r="X276" s="143"/>
      <c r="AA276" s="38"/>
      <c r="AB276" s="38"/>
      <c r="AC276" s="38"/>
      <c r="AD276" s="38"/>
      <c r="AE276" s="38"/>
      <c r="AF276" s="38"/>
      <c r="AG276" s="38"/>
      <c r="AH276" s="38"/>
      <c r="AI276" s="38"/>
      <c r="AJ276" s="38"/>
      <c r="AK276" s="38"/>
    </row>
    <row r="277" spans="4:47" x14ac:dyDescent="0.25">
      <c r="D277" s="654"/>
      <c r="E277" s="654"/>
      <c r="F277" s="654"/>
      <c r="G277" s="654"/>
      <c r="H277" s="654"/>
      <c r="I277" s="654"/>
      <c r="J277" s="654"/>
      <c r="K277" s="654"/>
      <c r="L277" s="654"/>
      <c r="M277" s="654"/>
      <c r="N277" s="654"/>
      <c r="X277" s="143"/>
      <c r="AA277" s="654"/>
      <c r="AB277" s="654"/>
      <c r="AC277" s="654"/>
      <c r="AD277" s="654"/>
      <c r="AE277" s="654"/>
      <c r="AF277" s="654"/>
      <c r="AG277" s="654"/>
      <c r="AH277" s="654"/>
      <c r="AI277" s="654"/>
      <c r="AJ277" s="654"/>
      <c r="AK277" s="654"/>
    </row>
    <row r="278" spans="4:47" x14ac:dyDescent="0.25">
      <c r="E278" s="34" t="s">
        <v>191</v>
      </c>
      <c r="F278" s="39">
        <f>F268+1</f>
        <v>22</v>
      </c>
      <c r="G278" s="34" t="s">
        <v>192</v>
      </c>
      <c r="H278" s="34"/>
      <c r="I278" s="34"/>
      <c r="J278" s="266" t="s">
        <v>351</v>
      </c>
      <c r="K278" s="265"/>
      <c r="X278" s="143"/>
      <c r="AB278" s="34" t="s">
        <v>191</v>
      </c>
      <c r="AC278" s="39">
        <f>AC268+1</f>
        <v>22</v>
      </c>
      <c r="AD278" s="34" t="s">
        <v>192</v>
      </c>
      <c r="AE278" s="34"/>
      <c r="AF278" s="34"/>
      <c r="AG278" s="266" t="s">
        <v>351</v>
      </c>
      <c r="AH278" s="265"/>
    </row>
    <row r="279" spans="4:47" x14ac:dyDescent="0.25">
      <c r="D279" s="649" t="s">
        <v>193</v>
      </c>
      <c r="E279" s="649"/>
      <c r="F279" s="40" t="s">
        <v>183</v>
      </c>
      <c r="G279" s="41">
        <f>IF(F279=O$4,P$4,IF(F279=O$5,P$5,IF(F279=O$6,P$6,IF(F279=O$7,P$7,IF(F279=O$8,P$8,"")))))</f>
        <v>0</v>
      </c>
      <c r="H279" s="41"/>
      <c r="I279" s="41"/>
      <c r="J279" s="266" t="s">
        <v>352</v>
      </c>
      <c r="K279" s="265"/>
      <c r="L279" s="42"/>
      <c r="M279" s="42"/>
      <c r="N279" s="42"/>
      <c r="O279" s="107">
        <f>IF(F279="",0,1)</f>
        <v>0</v>
      </c>
      <c r="P279" s="107">
        <f>IF(E281="",0,1)</f>
        <v>0</v>
      </c>
      <c r="Q279" s="107">
        <f>IF(E282="",0,1)</f>
        <v>0</v>
      </c>
      <c r="R279" s="107">
        <f>IF(E283="",0,1)</f>
        <v>0</v>
      </c>
      <c r="S279" s="107">
        <f>IF(E284="",0,1)</f>
        <v>0</v>
      </c>
      <c r="T279" s="107">
        <f>IF(E285="",0,1)</f>
        <v>0</v>
      </c>
      <c r="U279" s="107" t="e">
        <f>IF(#REF!="",0,1)</f>
        <v>#REF!</v>
      </c>
      <c r="V279" s="107" t="e">
        <f>IF(#REF!="",0,1)</f>
        <v>#REF!</v>
      </c>
      <c r="W279" s="107" t="e">
        <f>IF(#REF!="",0,1)</f>
        <v>#REF!</v>
      </c>
      <c r="X279" s="143"/>
      <c r="AA279" s="649" t="s">
        <v>193</v>
      </c>
      <c r="AB279" s="649"/>
      <c r="AC279" s="40" t="s">
        <v>183</v>
      </c>
      <c r="AD279" s="41" t="str">
        <f>IF(AC279=AL$4,AM$4,IF(AC279=AL$5,AM$5,IF(AC279=AL$6,AM$6,IF(AC279=AL$7,AM$7,IF(AC279=AL$8,AM$8,"")))))</f>
        <v/>
      </c>
      <c r="AE279" s="41"/>
      <c r="AF279" s="41"/>
      <c r="AG279" s="266" t="s">
        <v>352</v>
      </c>
      <c r="AH279" s="265"/>
      <c r="AI279" s="42"/>
      <c r="AJ279" s="42"/>
      <c r="AK279" s="42"/>
      <c r="AL279" s="107">
        <f>IF(AC279="",0,1)</f>
        <v>0</v>
      </c>
      <c r="AM279" s="107">
        <f>IF(AB281="",0,1)</f>
        <v>0</v>
      </c>
      <c r="AN279" s="107">
        <f>IF(AB282="",0,1)</f>
        <v>0</v>
      </c>
      <c r="AO279" s="107">
        <f>IF(AB283="",0,1)</f>
        <v>0</v>
      </c>
      <c r="AP279" s="107">
        <f>IF(AB284="",0,1)</f>
        <v>0</v>
      </c>
      <c r="AQ279" s="107">
        <f>IF(AB285="",0,1)</f>
        <v>0</v>
      </c>
      <c r="AR279" s="107" t="e">
        <f>IF(#REF!="",0,1)</f>
        <v>#REF!</v>
      </c>
      <c r="AS279" s="107" t="e">
        <f>IF(#REF!="",0,1)</f>
        <v>#REF!</v>
      </c>
      <c r="AT279" s="107" t="e">
        <f>IF(#REF!="",0,1)</f>
        <v>#REF!</v>
      </c>
      <c r="AU279" s="107" t="e">
        <f>IF(#REF!="",0,1)</f>
        <v>#REF!</v>
      </c>
    </row>
    <row r="280" spans="4:47" x14ac:dyDescent="0.25">
      <c r="F280" s="439" t="s">
        <v>194</v>
      </c>
      <c r="G280" s="439" t="s">
        <v>195</v>
      </c>
      <c r="H280" s="439"/>
      <c r="I280" s="439"/>
      <c r="J280" s="439" t="s">
        <v>196</v>
      </c>
      <c r="K280" s="439"/>
      <c r="L280" s="439"/>
      <c r="M280" s="439"/>
      <c r="N280" s="439" t="s">
        <v>197</v>
      </c>
      <c r="X280" s="143"/>
      <c r="AC280" s="439" t="s">
        <v>194</v>
      </c>
      <c r="AD280" s="439" t="s">
        <v>195</v>
      </c>
      <c r="AE280" s="439"/>
      <c r="AF280" s="439"/>
      <c r="AG280" s="439" t="s">
        <v>196</v>
      </c>
      <c r="AH280" s="439"/>
      <c r="AI280" s="439"/>
      <c r="AJ280" s="439"/>
      <c r="AK280" s="439" t="s">
        <v>197</v>
      </c>
    </row>
    <row r="281" spans="4:47" ht="15" customHeight="1" x14ac:dyDescent="0.25">
      <c r="E281" s="44" t="str">
        <f>IF(N281="Yes", "X","")</f>
        <v/>
      </c>
      <c r="F281" s="482" t="str">
        <f>IF($F$26="","",$F$26)</f>
        <v>Food Access</v>
      </c>
      <c r="G281" s="651" t="s">
        <v>542</v>
      </c>
      <c r="H281" s="652"/>
      <c r="I281" s="652"/>
      <c r="J281" s="652"/>
      <c r="K281" s="652"/>
      <c r="L281" s="652"/>
      <c r="M281" s="653"/>
      <c r="N281" s="407"/>
      <c r="X281" s="143"/>
      <c r="AB281" s="44" t="str">
        <f>IF(AK281="Yes", "X","")</f>
        <v/>
      </c>
      <c r="AC281" s="482" t="str">
        <f>IF($F$26="","",$F$26)</f>
        <v>Food Access</v>
      </c>
      <c r="AD281" s="651" t="s">
        <v>542</v>
      </c>
      <c r="AE281" s="652"/>
      <c r="AF281" s="652"/>
      <c r="AG281" s="652"/>
      <c r="AH281" s="652"/>
      <c r="AI281" s="652"/>
      <c r="AJ281" s="653"/>
      <c r="AK281" s="407"/>
    </row>
    <row r="282" spans="4:47" ht="15" customHeight="1" x14ac:dyDescent="0.25">
      <c r="E282" s="44" t="str">
        <f>IF(G279="","",IF(N282&gt;0,IF(N282&lt;=G279,"X",""),""))</f>
        <v/>
      </c>
      <c r="F282" s="261" t="str">
        <f>IF($F$27="","",$F$27)</f>
        <v>Education</v>
      </c>
      <c r="G282" s="646"/>
      <c r="H282" s="647"/>
      <c r="I282" s="648"/>
      <c r="J282" s="646"/>
      <c r="K282" s="647"/>
      <c r="L282" s="647"/>
      <c r="M282" s="648"/>
      <c r="N282" s="116"/>
      <c r="X282" s="143"/>
      <c r="AB282" s="44" t="str">
        <f>IF(AD279="","",IF(AK282&gt;0,IF(AK282&lt;=AD279,"X",""),""))</f>
        <v/>
      </c>
      <c r="AC282" s="261" t="str">
        <f>IF($F$27="","",$F$27)</f>
        <v>Education</v>
      </c>
      <c r="AD282" s="646"/>
      <c r="AE282" s="647"/>
      <c r="AF282" s="648"/>
      <c r="AG282" s="646"/>
      <c r="AH282" s="647"/>
      <c r="AI282" s="647"/>
      <c r="AJ282" s="648"/>
      <c r="AK282" s="116"/>
    </row>
    <row r="283" spans="4:47" ht="15" customHeight="1" x14ac:dyDescent="0.25">
      <c r="E283" s="44" t="str">
        <f>IF(G279="","",IF(N283&gt;0,IF(N283&lt;=G279,"X",""),""))</f>
        <v/>
      </c>
      <c r="F283" s="261" t="str">
        <f>IF($F$28="","",$F$28)</f>
        <v>Job Training</v>
      </c>
      <c r="G283" s="646"/>
      <c r="H283" s="647"/>
      <c r="I283" s="648"/>
      <c r="J283" s="646"/>
      <c r="K283" s="647"/>
      <c r="L283" s="647"/>
      <c r="M283" s="648"/>
      <c r="N283" s="116"/>
      <c r="X283" s="143"/>
      <c r="AB283" s="44" t="str">
        <f>IF(AD279="","",IF(AK283&gt;0,IF(AK283&lt;=AD279,"X",""),""))</f>
        <v/>
      </c>
      <c r="AC283" s="261" t="str">
        <f>IF($F$28="","",$F$28)</f>
        <v>Job Training</v>
      </c>
      <c r="AD283" s="646"/>
      <c r="AE283" s="647"/>
      <c r="AF283" s="648"/>
      <c r="AG283" s="646"/>
      <c r="AH283" s="647"/>
      <c r="AI283" s="647"/>
      <c r="AJ283" s="648"/>
      <c r="AK283" s="116"/>
    </row>
    <row r="284" spans="4:47" ht="15" customHeight="1" x14ac:dyDescent="0.25">
      <c r="E284" s="44" t="str">
        <f>IF(G279="","",IF(N284&gt;0,IF(N284&lt;=G279,"X",""),""))</f>
        <v/>
      </c>
      <c r="F284" s="261" t="str">
        <f>IF($F$29="","",$F$29)</f>
        <v>Recreation</v>
      </c>
      <c r="G284" s="646"/>
      <c r="H284" s="647"/>
      <c r="I284" s="648"/>
      <c r="J284" s="646"/>
      <c r="K284" s="647"/>
      <c r="L284" s="647"/>
      <c r="M284" s="648"/>
      <c r="N284" s="116"/>
      <c r="X284" s="143"/>
      <c r="AB284" s="44" t="str">
        <f>IF(AD279="","",IF(AK284&gt;0,IF(AK284&lt;=AD279,"X",""),""))</f>
        <v/>
      </c>
      <c r="AC284" s="261" t="str">
        <f>IF($F$29="","",$F$29)</f>
        <v>Recreation</v>
      </c>
      <c r="AD284" s="646"/>
      <c r="AE284" s="647"/>
      <c r="AF284" s="648"/>
      <c r="AG284" s="646"/>
      <c r="AH284" s="647"/>
      <c r="AI284" s="647"/>
      <c r="AJ284" s="648"/>
      <c r="AK284" s="116"/>
    </row>
    <row r="285" spans="4:47" ht="15" customHeight="1" x14ac:dyDescent="0.25">
      <c r="E285" s="44" t="str">
        <f>IF(G279="","",IF(N285&gt;0,IF(N285&lt;=G279,"X",""),""))</f>
        <v/>
      </c>
      <c r="F285" s="261" t="str">
        <f>IF($F$30="","",$F$30)</f>
        <v>Health Services</v>
      </c>
      <c r="G285" s="646"/>
      <c r="H285" s="647"/>
      <c r="I285" s="648"/>
      <c r="J285" s="646"/>
      <c r="K285" s="647"/>
      <c r="L285" s="647"/>
      <c r="M285" s="648"/>
      <c r="N285" s="116"/>
      <c r="X285" s="143"/>
      <c r="AB285" s="44" t="str">
        <f>IF(AD279="","",IF(AK285&gt;0,IF(AK285&lt;=AD279,"X",""),""))</f>
        <v/>
      </c>
      <c r="AC285" s="261" t="str">
        <f>IF($F$30="","",$F$30)</f>
        <v>Health Services</v>
      </c>
      <c r="AD285" s="646"/>
      <c r="AE285" s="647"/>
      <c r="AF285" s="648"/>
      <c r="AG285" s="646"/>
      <c r="AH285" s="647"/>
      <c r="AI285" s="647"/>
      <c r="AJ285" s="648"/>
      <c r="AK285" s="116"/>
    </row>
    <row r="286" spans="4:47" ht="14.4" thickBot="1" x14ac:dyDescent="0.3">
      <c r="D286" s="38"/>
      <c r="E286" s="38"/>
      <c r="F286" s="38"/>
      <c r="G286" s="38"/>
      <c r="H286" s="38"/>
      <c r="I286" s="38"/>
      <c r="J286" s="38"/>
      <c r="K286" s="38"/>
      <c r="L286" s="38"/>
      <c r="M286" s="38"/>
      <c r="N286" s="38"/>
      <c r="X286" s="143"/>
      <c r="AA286" s="38"/>
      <c r="AB286" s="38"/>
      <c r="AC286" s="38"/>
      <c r="AD286" s="38"/>
      <c r="AE286" s="38"/>
      <c r="AF286" s="38"/>
      <c r="AG286" s="38"/>
      <c r="AH286" s="38"/>
      <c r="AI286" s="38"/>
      <c r="AJ286" s="38"/>
      <c r="AK286" s="38"/>
    </row>
    <row r="287" spans="4:47" x14ac:dyDescent="0.25">
      <c r="D287" s="654"/>
      <c r="E287" s="654"/>
      <c r="F287" s="654"/>
      <c r="G287" s="654"/>
      <c r="H287" s="654"/>
      <c r="I287" s="654"/>
      <c r="J287" s="654"/>
      <c r="K287" s="654"/>
      <c r="L287" s="654"/>
      <c r="M287" s="654"/>
      <c r="N287" s="654"/>
      <c r="X287" s="143"/>
      <c r="AA287" s="654"/>
      <c r="AB287" s="654"/>
      <c r="AC287" s="654"/>
      <c r="AD287" s="654"/>
      <c r="AE287" s="654"/>
      <c r="AF287" s="654"/>
      <c r="AG287" s="654"/>
      <c r="AH287" s="654"/>
      <c r="AI287" s="654"/>
      <c r="AJ287" s="654"/>
      <c r="AK287" s="654"/>
    </row>
    <row r="288" spans="4:47" x14ac:dyDescent="0.25">
      <c r="E288" s="34" t="s">
        <v>191</v>
      </c>
      <c r="F288" s="39">
        <f>F278+1</f>
        <v>23</v>
      </c>
      <c r="G288" s="34" t="s">
        <v>192</v>
      </c>
      <c r="H288" s="34"/>
      <c r="I288" s="34"/>
      <c r="J288" s="266" t="s">
        <v>351</v>
      </c>
      <c r="K288" s="265"/>
      <c r="X288" s="143"/>
      <c r="AB288" s="34" t="s">
        <v>191</v>
      </c>
      <c r="AC288" s="39">
        <f>AC278+1</f>
        <v>23</v>
      </c>
      <c r="AD288" s="34" t="s">
        <v>192</v>
      </c>
      <c r="AE288" s="34"/>
      <c r="AF288" s="34"/>
      <c r="AG288" s="266" t="s">
        <v>351</v>
      </c>
      <c r="AH288" s="265"/>
    </row>
    <row r="289" spans="4:47" x14ac:dyDescent="0.25">
      <c r="D289" s="649" t="s">
        <v>193</v>
      </c>
      <c r="E289" s="649"/>
      <c r="F289" s="40" t="s">
        <v>183</v>
      </c>
      <c r="G289" s="41">
        <f>IF(F289=O$4,P$4,IF(F289=O$5,P$5,IF(F289=O$6,P$6,IF(F289=O$7,P$7,IF(F289=O$8,P$8,"")))))</f>
        <v>0</v>
      </c>
      <c r="H289" s="41"/>
      <c r="I289" s="41"/>
      <c r="J289" s="266" t="s">
        <v>352</v>
      </c>
      <c r="K289" s="265"/>
      <c r="L289" s="42"/>
      <c r="M289" s="42"/>
      <c r="N289" s="42"/>
      <c r="O289" s="107">
        <f>IF(F289="",0,1)</f>
        <v>0</v>
      </c>
      <c r="P289" s="107">
        <f>IF(E291="",0,1)</f>
        <v>0</v>
      </c>
      <c r="Q289" s="107">
        <f>IF(E292="",0,1)</f>
        <v>0</v>
      </c>
      <c r="R289" s="107">
        <f>IF(E293="",0,1)</f>
        <v>0</v>
      </c>
      <c r="S289" s="107">
        <f>IF(E294="",0,1)</f>
        <v>0</v>
      </c>
      <c r="T289" s="107">
        <f>IF(E295="",0,1)</f>
        <v>0</v>
      </c>
      <c r="U289" s="107" t="e">
        <f>IF(#REF!="",0,1)</f>
        <v>#REF!</v>
      </c>
      <c r="V289" s="107" t="e">
        <f>IF(#REF!="",0,1)</f>
        <v>#REF!</v>
      </c>
      <c r="W289" s="107" t="e">
        <f>IF(#REF!="",0,1)</f>
        <v>#REF!</v>
      </c>
      <c r="X289" s="143"/>
      <c r="AA289" s="649" t="s">
        <v>193</v>
      </c>
      <c r="AB289" s="649"/>
      <c r="AC289" s="40" t="s">
        <v>183</v>
      </c>
      <c r="AD289" s="41" t="str">
        <f>IF(AC289=AL$4,AM$4,IF(AC289=AL$5,AM$5,IF(AC289=AL$6,AM$6,IF(AC289=AL$7,AM$7,IF(AC289=AL$8,AM$8,"")))))</f>
        <v/>
      </c>
      <c r="AE289" s="41"/>
      <c r="AF289" s="41"/>
      <c r="AG289" s="266" t="s">
        <v>352</v>
      </c>
      <c r="AH289" s="265"/>
      <c r="AI289" s="42"/>
      <c r="AJ289" s="42"/>
      <c r="AK289" s="42"/>
      <c r="AL289" s="107">
        <f>IF(AC289="",0,1)</f>
        <v>0</v>
      </c>
      <c r="AM289" s="107">
        <f>IF(AB291="",0,1)</f>
        <v>0</v>
      </c>
      <c r="AN289" s="107">
        <f>IF(AB292="",0,1)</f>
        <v>0</v>
      </c>
      <c r="AO289" s="107">
        <f>IF(AB293="",0,1)</f>
        <v>0</v>
      </c>
      <c r="AP289" s="107">
        <f>IF(AB294="",0,1)</f>
        <v>0</v>
      </c>
      <c r="AQ289" s="107">
        <f>IF(AB295="",0,1)</f>
        <v>0</v>
      </c>
      <c r="AR289" s="107" t="e">
        <f>IF(#REF!="",0,1)</f>
        <v>#REF!</v>
      </c>
      <c r="AS289" s="107" t="e">
        <f>IF(#REF!="",0,1)</f>
        <v>#REF!</v>
      </c>
      <c r="AT289" s="107" t="e">
        <f>IF(#REF!="",0,1)</f>
        <v>#REF!</v>
      </c>
      <c r="AU289" s="107" t="e">
        <f>IF(#REF!="",0,1)</f>
        <v>#REF!</v>
      </c>
    </row>
    <row r="290" spans="4:47" x14ac:dyDescent="0.25">
      <c r="F290" s="439" t="s">
        <v>194</v>
      </c>
      <c r="G290" s="439" t="s">
        <v>195</v>
      </c>
      <c r="H290" s="439"/>
      <c r="I290" s="439"/>
      <c r="J290" s="439" t="s">
        <v>196</v>
      </c>
      <c r="K290" s="439"/>
      <c r="L290" s="439"/>
      <c r="M290" s="439"/>
      <c r="N290" s="439" t="s">
        <v>197</v>
      </c>
      <c r="X290" s="143"/>
      <c r="AC290" s="439" t="s">
        <v>194</v>
      </c>
      <c r="AD290" s="439" t="s">
        <v>195</v>
      </c>
      <c r="AE290" s="439"/>
      <c r="AF290" s="439"/>
      <c r="AG290" s="439" t="s">
        <v>196</v>
      </c>
      <c r="AH290" s="439"/>
      <c r="AI290" s="439"/>
      <c r="AJ290" s="439"/>
      <c r="AK290" s="439" t="s">
        <v>197</v>
      </c>
    </row>
    <row r="291" spans="4:47" ht="15" customHeight="1" x14ac:dyDescent="0.25">
      <c r="E291" s="44" t="str">
        <f>IF(N291="Yes", "X","")</f>
        <v/>
      </c>
      <c r="F291" s="482" t="str">
        <f>IF($F$26="","",$F$26)</f>
        <v>Food Access</v>
      </c>
      <c r="G291" s="651" t="s">
        <v>542</v>
      </c>
      <c r="H291" s="652"/>
      <c r="I291" s="652"/>
      <c r="J291" s="652"/>
      <c r="K291" s="652"/>
      <c r="L291" s="652"/>
      <c r="M291" s="653"/>
      <c r="N291" s="407"/>
      <c r="X291" s="143"/>
      <c r="AB291" s="44" t="str">
        <f>IF(AK291="Yes", "X","")</f>
        <v/>
      </c>
      <c r="AC291" s="482" t="str">
        <f>IF($F$26="","",$F$26)</f>
        <v>Food Access</v>
      </c>
      <c r="AD291" s="651" t="s">
        <v>542</v>
      </c>
      <c r="AE291" s="652"/>
      <c r="AF291" s="652"/>
      <c r="AG291" s="652"/>
      <c r="AH291" s="652"/>
      <c r="AI291" s="652"/>
      <c r="AJ291" s="653"/>
      <c r="AK291" s="407"/>
    </row>
    <row r="292" spans="4:47" ht="15" customHeight="1" x14ac:dyDescent="0.25">
      <c r="E292" s="44" t="str">
        <f>IF(G289="","",IF(N292&gt;0,IF(N292&lt;=G289,"X",""),""))</f>
        <v/>
      </c>
      <c r="F292" s="261" t="str">
        <f>IF($F$27="","",$F$27)</f>
        <v>Education</v>
      </c>
      <c r="G292" s="646"/>
      <c r="H292" s="647"/>
      <c r="I292" s="648"/>
      <c r="J292" s="646"/>
      <c r="K292" s="647"/>
      <c r="L292" s="647"/>
      <c r="M292" s="648"/>
      <c r="N292" s="116"/>
      <c r="X292" s="143"/>
      <c r="AB292" s="44" t="str">
        <f>IF(AD289="","",IF(AK292&gt;0,IF(AK292&lt;=AD289,"X",""),""))</f>
        <v/>
      </c>
      <c r="AC292" s="261" t="str">
        <f>IF($F$27="","",$F$27)</f>
        <v>Education</v>
      </c>
      <c r="AD292" s="646"/>
      <c r="AE292" s="647"/>
      <c r="AF292" s="648"/>
      <c r="AG292" s="646"/>
      <c r="AH292" s="647"/>
      <c r="AI292" s="647"/>
      <c r="AJ292" s="648"/>
      <c r="AK292" s="116"/>
    </row>
    <row r="293" spans="4:47" ht="15" customHeight="1" x14ac:dyDescent="0.25">
      <c r="E293" s="44" t="str">
        <f>IF(G289="","",IF(N293&gt;0,IF(N293&lt;=G289,"X",""),""))</f>
        <v/>
      </c>
      <c r="F293" s="261" t="str">
        <f>IF($F$28="","",$F$28)</f>
        <v>Job Training</v>
      </c>
      <c r="G293" s="646"/>
      <c r="H293" s="647"/>
      <c r="I293" s="648"/>
      <c r="J293" s="646"/>
      <c r="K293" s="647"/>
      <c r="L293" s="647"/>
      <c r="M293" s="648"/>
      <c r="N293" s="116"/>
      <c r="X293" s="143"/>
      <c r="AB293" s="44" t="str">
        <f>IF(AD289="","",IF(AK293&gt;0,IF(AK293&lt;=AD289,"X",""),""))</f>
        <v/>
      </c>
      <c r="AC293" s="261" t="str">
        <f>IF($F$28="","",$F$28)</f>
        <v>Job Training</v>
      </c>
      <c r="AD293" s="646"/>
      <c r="AE293" s="647"/>
      <c r="AF293" s="648"/>
      <c r="AG293" s="646"/>
      <c r="AH293" s="647"/>
      <c r="AI293" s="647"/>
      <c r="AJ293" s="648"/>
      <c r="AK293" s="116"/>
    </row>
    <row r="294" spans="4:47" ht="15" customHeight="1" x14ac:dyDescent="0.25">
      <c r="E294" s="44" t="str">
        <f>IF(G289="","",IF(N294&gt;0,IF(N294&lt;=G289,"X",""),""))</f>
        <v/>
      </c>
      <c r="F294" s="261" t="str">
        <f>IF($F$29="","",$F$29)</f>
        <v>Recreation</v>
      </c>
      <c r="G294" s="646"/>
      <c r="H294" s="647"/>
      <c r="I294" s="648"/>
      <c r="J294" s="646"/>
      <c r="K294" s="647"/>
      <c r="L294" s="647"/>
      <c r="M294" s="648"/>
      <c r="N294" s="116"/>
      <c r="X294" s="143"/>
      <c r="AB294" s="44" t="str">
        <f>IF(AD289="","",IF(AK294&gt;0,IF(AK294&lt;=AD289,"X",""),""))</f>
        <v/>
      </c>
      <c r="AC294" s="261" t="str">
        <f>IF($F$29="","",$F$29)</f>
        <v>Recreation</v>
      </c>
      <c r="AD294" s="646"/>
      <c r="AE294" s="647"/>
      <c r="AF294" s="648"/>
      <c r="AG294" s="646"/>
      <c r="AH294" s="647"/>
      <c r="AI294" s="647"/>
      <c r="AJ294" s="648"/>
      <c r="AK294" s="116"/>
    </row>
    <row r="295" spans="4:47" ht="15" customHeight="1" x14ac:dyDescent="0.25">
      <c r="E295" s="44" t="str">
        <f>IF(G289="","",IF(N295&gt;0,IF(N295&lt;=G289,"X",""),""))</f>
        <v/>
      </c>
      <c r="F295" s="261" t="str">
        <f>IF($F$30="","",$F$30)</f>
        <v>Health Services</v>
      </c>
      <c r="G295" s="646"/>
      <c r="H295" s="647"/>
      <c r="I295" s="648"/>
      <c r="J295" s="646"/>
      <c r="K295" s="647"/>
      <c r="L295" s="647"/>
      <c r="M295" s="648"/>
      <c r="N295" s="116"/>
      <c r="X295" s="143"/>
      <c r="AB295" s="44" t="str">
        <f>IF(AD289="","",IF(AK295&gt;0,IF(AK295&lt;=AD289,"X",""),""))</f>
        <v/>
      </c>
      <c r="AC295" s="261" t="str">
        <f>IF($F$30="","",$F$30)</f>
        <v>Health Services</v>
      </c>
      <c r="AD295" s="646"/>
      <c r="AE295" s="647"/>
      <c r="AF295" s="648"/>
      <c r="AG295" s="646"/>
      <c r="AH295" s="647"/>
      <c r="AI295" s="647"/>
      <c r="AJ295" s="648"/>
      <c r="AK295" s="116"/>
    </row>
    <row r="296" spans="4:47" ht="14.4" thickBot="1" x14ac:dyDescent="0.3">
      <c r="D296" s="38"/>
      <c r="E296" s="38"/>
      <c r="F296" s="38"/>
      <c r="G296" s="38"/>
      <c r="H296" s="38"/>
      <c r="I296" s="38"/>
      <c r="J296" s="38"/>
      <c r="K296" s="38"/>
      <c r="L296" s="38"/>
      <c r="M296" s="38"/>
      <c r="N296" s="38"/>
      <c r="X296" s="143"/>
      <c r="AA296" s="38"/>
      <c r="AB296" s="38"/>
      <c r="AC296" s="38"/>
      <c r="AD296" s="38"/>
      <c r="AE296" s="38"/>
      <c r="AF296" s="38"/>
      <c r="AG296" s="38"/>
      <c r="AH296" s="38"/>
      <c r="AI296" s="38"/>
      <c r="AJ296" s="38"/>
      <c r="AK296" s="38"/>
    </row>
    <row r="297" spans="4:47" x14ac:dyDescent="0.25">
      <c r="D297" s="654"/>
      <c r="E297" s="654"/>
      <c r="F297" s="654"/>
      <c r="G297" s="654"/>
      <c r="H297" s="654"/>
      <c r="I297" s="654"/>
      <c r="J297" s="654"/>
      <c r="K297" s="654"/>
      <c r="L297" s="654"/>
      <c r="M297" s="654"/>
      <c r="N297" s="654"/>
      <c r="X297" s="143"/>
      <c r="AA297" s="654"/>
      <c r="AB297" s="654"/>
      <c r="AC297" s="654"/>
      <c r="AD297" s="654"/>
      <c r="AE297" s="654"/>
      <c r="AF297" s="654"/>
      <c r="AG297" s="654"/>
      <c r="AH297" s="654"/>
      <c r="AI297" s="654"/>
      <c r="AJ297" s="654"/>
      <c r="AK297" s="654"/>
    </row>
    <row r="298" spans="4:47" x14ac:dyDescent="0.25">
      <c r="E298" s="34" t="s">
        <v>191</v>
      </c>
      <c r="F298" s="39">
        <f>F288+1</f>
        <v>24</v>
      </c>
      <c r="G298" s="34" t="s">
        <v>192</v>
      </c>
      <c r="H298" s="34"/>
      <c r="I298" s="34"/>
      <c r="J298" s="266" t="s">
        <v>351</v>
      </c>
      <c r="K298" s="265"/>
      <c r="X298" s="143"/>
      <c r="AB298" s="34" t="s">
        <v>191</v>
      </c>
      <c r="AC298" s="39">
        <f>AC288+1</f>
        <v>24</v>
      </c>
      <c r="AD298" s="34" t="s">
        <v>192</v>
      </c>
      <c r="AE298" s="34"/>
      <c r="AF298" s="34"/>
      <c r="AG298" s="266" t="s">
        <v>351</v>
      </c>
      <c r="AH298" s="265"/>
    </row>
    <row r="299" spans="4:47" x14ac:dyDescent="0.25">
      <c r="D299" s="649" t="s">
        <v>193</v>
      </c>
      <c r="E299" s="649"/>
      <c r="F299" s="40" t="s">
        <v>183</v>
      </c>
      <c r="G299" s="41">
        <f>IF(F299=O$4,P$4,IF(F299=O$5,P$5,IF(F299=O$6,P$6,IF(F299=O$7,P$7,IF(F299=O$8,P$8,"")))))</f>
        <v>0</v>
      </c>
      <c r="H299" s="41"/>
      <c r="I299" s="41"/>
      <c r="J299" s="266" t="s">
        <v>352</v>
      </c>
      <c r="K299" s="265"/>
      <c r="L299" s="42"/>
      <c r="M299" s="42"/>
      <c r="N299" s="42"/>
      <c r="O299" s="107">
        <f>IF(F299="",0,1)</f>
        <v>0</v>
      </c>
      <c r="P299" s="107">
        <f>IF(E301="",0,1)</f>
        <v>0</v>
      </c>
      <c r="Q299" s="107">
        <f>IF(E302="",0,1)</f>
        <v>0</v>
      </c>
      <c r="R299" s="107">
        <f>IF(E303="",0,1)</f>
        <v>0</v>
      </c>
      <c r="S299" s="107">
        <f>IF(E304="",0,1)</f>
        <v>0</v>
      </c>
      <c r="T299" s="107">
        <f>IF(E305="",0,1)</f>
        <v>0</v>
      </c>
      <c r="U299" s="107" t="e">
        <f>IF(#REF!="",0,1)</f>
        <v>#REF!</v>
      </c>
      <c r="V299" s="107" t="e">
        <f>IF(#REF!="",0,1)</f>
        <v>#REF!</v>
      </c>
      <c r="W299" s="107" t="e">
        <f>IF(#REF!="",0,1)</f>
        <v>#REF!</v>
      </c>
      <c r="X299" s="143"/>
      <c r="AA299" s="649" t="s">
        <v>193</v>
      </c>
      <c r="AB299" s="649"/>
      <c r="AC299" s="40" t="s">
        <v>183</v>
      </c>
      <c r="AD299" s="41" t="str">
        <f>IF(AC299=AL$4,AM$4,IF(AC299=AL$5,AM$5,IF(AC299=AL$6,AM$6,IF(AC299=AL$7,AM$7,IF(AC299=AL$8,AM$8,"")))))</f>
        <v/>
      </c>
      <c r="AE299" s="41"/>
      <c r="AF299" s="41"/>
      <c r="AG299" s="266" t="s">
        <v>352</v>
      </c>
      <c r="AH299" s="265"/>
      <c r="AI299" s="42"/>
      <c r="AJ299" s="42"/>
      <c r="AK299" s="42"/>
      <c r="AL299" s="107">
        <f>IF(AC299="",0,1)</f>
        <v>0</v>
      </c>
      <c r="AM299" s="107">
        <f>IF(AB301="",0,1)</f>
        <v>0</v>
      </c>
      <c r="AN299" s="107">
        <f>IF(AB302="",0,1)</f>
        <v>0</v>
      </c>
      <c r="AO299" s="107">
        <f>IF(AB303="",0,1)</f>
        <v>0</v>
      </c>
      <c r="AP299" s="107">
        <f>IF(AB304="",0,1)</f>
        <v>0</v>
      </c>
      <c r="AQ299" s="107">
        <f>IF(AB305="",0,1)</f>
        <v>0</v>
      </c>
      <c r="AR299" s="107" t="e">
        <f>IF(#REF!="",0,1)</f>
        <v>#REF!</v>
      </c>
      <c r="AS299" s="107" t="e">
        <f>IF(#REF!="",0,1)</f>
        <v>#REF!</v>
      </c>
      <c r="AT299" s="107" t="e">
        <f>IF(#REF!="",0,1)</f>
        <v>#REF!</v>
      </c>
      <c r="AU299" s="107" t="e">
        <f>IF(#REF!="",0,1)</f>
        <v>#REF!</v>
      </c>
    </row>
    <row r="300" spans="4:47" x14ac:dyDescent="0.25">
      <c r="F300" s="439" t="s">
        <v>194</v>
      </c>
      <c r="G300" s="439" t="s">
        <v>195</v>
      </c>
      <c r="H300" s="439"/>
      <c r="I300" s="439"/>
      <c r="J300" s="439" t="s">
        <v>196</v>
      </c>
      <c r="K300" s="439"/>
      <c r="L300" s="439"/>
      <c r="M300" s="439"/>
      <c r="N300" s="439" t="s">
        <v>197</v>
      </c>
      <c r="X300" s="143"/>
      <c r="AC300" s="439" t="s">
        <v>194</v>
      </c>
      <c r="AD300" s="439" t="s">
        <v>195</v>
      </c>
      <c r="AE300" s="439"/>
      <c r="AF300" s="439"/>
      <c r="AG300" s="439" t="s">
        <v>196</v>
      </c>
      <c r="AH300" s="439"/>
      <c r="AI300" s="439"/>
      <c r="AJ300" s="439"/>
      <c r="AK300" s="439" t="s">
        <v>197</v>
      </c>
    </row>
    <row r="301" spans="4:47" ht="15" customHeight="1" x14ac:dyDescent="0.25">
      <c r="E301" s="44" t="str">
        <f>IF(N301="Yes", "X","")</f>
        <v/>
      </c>
      <c r="F301" s="482" t="str">
        <f>IF($F$26="","",$F$26)</f>
        <v>Food Access</v>
      </c>
      <c r="G301" s="651" t="s">
        <v>542</v>
      </c>
      <c r="H301" s="652"/>
      <c r="I301" s="652"/>
      <c r="J301" s="652"/>
      <c r="K301" s="652"/>
      <c r="L301" s="652"/>
      <c r="M301" s="653"/>
      <c r="N301" s="407"/>
      <c r="X301" s="143"/>
      <c r="AB301" s="44" t="str">
        <f>IF(AK301="Yes", "X","")</f>
        <v/>
      </c>
      <c r="AC301" s="482" t="str">
        <f>IF($F$26="","",$F$26)</f>
        <v>Food Access</v>
      </c>
      <c r="AD301" s="651" t="s">
        <v>542</v>
      </c>
      <c r="AE301" s="652"/>
      <c r="AF301" s="652"/>
      <c r="AG301" s="652"/>
      <c r="AH301" s="652"/>
      <c r="AI301" s="652"/>
      <c r="AJ301" s="653"/>
      <c r="AK301" s="407"/>
    </row>
    <row r="302" spans="4:47" ht="15" customHeight="1" x14ac:dyDescent="0.25">
      <c r="E302" s="44" t="str">
        <f>IF(G299="","",IF(N302&gt;0,IF(N302&lt;=G299,"X",""),""))</f>
        <v/>
      </c>
      <c r="F302" s="261" t="str">
        <f>IF($F$27="","",$F$27)</f>
        <v>Education</v>
      </c>
      <c r="G302" s="646"/>
      <c r="H302" s="647"/>
      <c r="I302" s="648"/>
      <c r="J302" s="646"/>
      <c r="K302" s="647"/>
      <c r="L302" s="647"/>
      <c r="M302" s="648"/>
      <c r="N302" s="116"/>
      <c r="X302" s="143"/>
      <c r="AB302" s="44" t="str">
        <f>IF(AD299="","",IF(AK302&gt;0,IF(AK302&lt;=AD299,"X",""),""))</f>
        <v/>
      </c>
      <c r="AC302" s="261" t="str">
        <f>IF($F$27="","",$F$27)</f>
        <v>Education</v>
      </c>
      <c r="AD302" s="646"/>
      <c r="AE302" s="647"/>
      <c r="AF302" s="648"/>
      <c r="AG302" s="646"/>
      <c r="AH302" s="647"/>
      <c r="AI302" s="647"/>
      <c r="AJ302" s="648"/>
      <c r="AK302" s="116"/>
    </row>
    <row r="303" spans="4:47" ht="15" customHeight="1" x14ac:dyDescent="0.25">
      <c r="E303" s="44" t="str">
        <f>IF(G299="","",IF(N303&gt;0,IF(N303&lt;=G299,"X",""),""))</f>
        <v/>
      </c>
      <c r="F303" s="261" t="str">
        <f>IF($F$28="","",$F$28)</f>
        <v>Job Training</v>
      </c>
      <c r="G303" s="646"/>
      <c r="H303" s="647"/>
      <c r="I303" s="648"/>
      <c r="J303" s="646"/>
      <c r="K303" s="647"/>
      <c r="L303" s="647"/>
      <c r="M303" s="648"/>
      <c r="N303" s="116"/>
      <c r="X303" s="143"/>
      <c r="AB303" s="44" t="str">
        <f>IF(AD299="","",IF(AK303&gt;0,IF(AK303&lt;=AD299,"X",""),""))</f>
        <v/>
      </c>
      <c r="AC303" s="261" t="str">
        <f>IF($F$28="","",$F$28)</f>
        <v>Job Training</v>
      </c>
      <c r="AD303" s="646"/>
      <c r="AE303" s="647"/>
      <c r="AF303" s="648"/>
      <c r="AG303" s="646"/>
      <c r="AH303" s="647"/>
      <c r="AI303" s="647"/>
      <c r="AJ303" s="648"/>
      <c r="AK303" s="116"/>
    </row>
    <row r="304" spans="4:47" ht="15" customHeight="1" x14ac:dyDescent="0.25">
      <c r="E304" s="44" t="str">
        <f>IF(G299="","",IF(N304&gt;0,IF(N304&lt;=G299,"X",""),""))</f>
        <v/>
      </c>
      <c r="F304" s="261" t="str">
        <f>IF($F$29="","",$F$29)</f>
        <v>Recreation</v>
      </c>
      <c r="G304" s="646"/>
      <c r="H304" s="647"/>
      <c r="I304" s="648"/>
      <c r="J304" s="646"/>
      <c r="K304" s="647"/>
      <c r="L304" s="647"/>
      <c r="M304" s="648"/>
      <c r="N304" s="116"/>
      <c r="X304" s="143"/>
      <c r="AB304" s="44" t="str">
        <f>IF(AD299="","",IF(AK304&gt;0,IF(AK304&lt;=AD299,"X",""),""))</f>
        <v/>
      </c>
      <c r="AC304" s="261" t="str">
        <f>IF($F$29="","",$F$29)</f>
        <v>Recreation</v>
      </c>
      <c r="AD304" s="646"/>
      <c r="AE304" s="647"/>
      <c r="AF304" s="648"/>
      <c r="AG304" s="646"/>
      <c r="AH304" s="647"/>
      <c r="AI304" s="647"/>
      <c r="AJ304" s="648"/>
      <c r="AK304" s="116"/>
    </row>
    <row r="305" spans="4:47" ht="15" customHeight="1" x14ac:dyDescent="0.25">
      <c r="E305" s="44" t="str">
        <f>IF(G299="","",IF(N305&gt;0,IF(N305&lt;=G299,"X",""),""))</f>
        <v/>
      </c>
      <c r="F305" s="261" t="str">
        <f>IF($F$30="","",$F$30)</f>
        <v>Health Services</v>
      </c>
      <c r="G305" s="646"/>
      <c r="H305" s="647"/>
      <c r="I305" s="648"/>
      <c r="J305" s="646"/>
      <c r="K305" s="647"/>
      <c r="L305" s="647"/>
      <c r="M305" s="648"/>
      <c r="N305" s="116"/>
      <c r="X305" s="143"/>
      <c r="AB305" s="44" t="str">
        <f>IF(AD299="","",IF(AK305&gt;0,IF(AK305&lt;=AD299,"X",""),""))</f>
        <v/>
      </c>
      <c r="AC305" s="261" t="str">
        <f>IF($F$30="","",$F$30)</f>
        <v>Health Services</v>
      </c>
      <c r="AD305" s="646"/>
      <c r="AE305" s="647"/>
      <c r="AF305" s="648"/>
      <c r="AG305" s="646"/>
      <c r="AH305" s="647"/>
      <c r="AI305" s="647"/>
      <c r="AJ305" s="648"/>
      <c r="AK305" s="116"/>
    </row>
    <row r="306" spans="4:47" ht="14.4" thickBot="1" x14ac:dyDescent="0.3">
      <c r="D306" s="38"/>
      <c r="E306" s="38"/>
      <c r="F306" s="38"/>
      <c r="G306" s="38"/>
      <c r="H306" s="38"/>
      <c r="I306" s="38"/>
      <c r="J306" s="38"/>
      <c r="K306" s="38"/>
      <c r="L306" s="38"/>
      <c r="M306" s="38"/>
      <c r="N306" s="38"/>
      <c r="X306" s="143"/>
      <c r="AA306" s="38"/>
      <c r="AB306" s="38"/>
      <c r="AC306" s="38"/>
      <c r="AD306" s="38"/>
      <c r="AE306" s="38"/>
      <c r="AF306" s="38"/>
      <c r="AG306" s="38"/>
      <c r="AH306" s="38"/>
      <c r="AI306" s="38"/>
      <c r="AJ306" s="38"/>
      <c r="AK306" s="38"/>
    </row>
    <row r="307" spans="4:47" x14ac:dyDescent="0.25">
      <c r="D307" s="654"/>
      <c r="E307" s="654"/>
      <c r="F307" s="654"/>
      <c r="G307" s="654"/>
      <c r="H307" s="654"/>
      <c r="I307" s="654"/>
      <c r="J307" s="654"/>
      <c r="K307" s="654"/>
      <c r="L307" s="654"/>
      <c r="M307" s="654"/>
      <c r="N307" s="654"/>
      <c r="X307" s="143"/>
      <c r="AA307" s="654"/>
      <c r="AB307" s="654"/>
      <c r="AC307" s="654"/>
      <c r="AD307" s="654"/>
      <c r="AE307" s="654"/>
      <c r="AF307" s="654"/>
      <c r="AG307" s="654"/>
      <c r="AH307" s="654"/>
      <c r="AI307" s="654"/>
      <c r="AJ307" s="654"/>
      <c r="AK307" s="654"/>
    </row>
    <row r="308" spans="4:47" x14ac:dyDescent="0.25">
      <c r="E308" s="34" t="s">
        <v>191</v>
      </c>
      <c r="F308" s="39">
        <f>F298+1</f>
        <v>25</v>
      </c>
      <c r="G308" s="34" t="s">
        <v>192</v>
      </c>
      <c r="H308" s="34"/>
      <c r="I308" s="34"/>
      <c r="J308" s="266" t="s">
        <v>351</v>
      </c>
      <c r="K308" s="265"/>
      <c r="X308" s="143"/>
      <c r="AB308" s="34" t="s">
        <v>191</v>
      </c>
      <c r="AC308" s="39">
        <f>AC298+1</f>
        <v>25</v>
      </c>
      <c r="AD308" s="34" t="s">
        <v>192</v>
      </c>
      <c r="AE308" s="34"/>
      <c r="AF308" s="34"/>
      <c r="AG308" s="266" t="s">
        <v>351</v>
      </c>
      <c r="AH308" s="265"/>
    </row>
    <row r="309" spans="4:47" x14ac:dyDescent="0.25">
      <c r="D309" s="649" t="s">
        <v>193</v>
      </c>
      <c r="E309" s="649"/>
      <c r="F309" s="40" t="s">
        <v>183</v>
      </c>
      <c r="G309" s="41">
        <f>IF(F309=O$4,P$4,IF(F309=O$5,P$5,IF(F309=O$6,P$6,IF(F309=O$7,P$7,IF(F309=O$8,P$8,"")))))</f>
        <v>0</v>
      </c>
      <c r="H309" s="41"/>
      <c r="I309" s="41"/>
      <c r="J309" s="266" t="s">
        <v>352</v>
      </c>
      <c r="K309" s="265"/>
      <c r="L309" s="42"/>
      <c r="M309" s="42"/>
      <c r="N309" s="42"/>
      <c r="O309" s="107">
        <f>IF(F309="",0,1)</f>
        <v>0</v>
      </c>
      <c r="P309" s="107">
        <f>IF(E311="",0,1)</f>
        <v>0</v>
      </c>
      <c r="Q309" s="107">
        <f>IF(E312="",0,1)</f>
        <v>0</v>
      </c>
      <c r="R309" s="107">
        <f>IF(E313="",0,1)</f>
        <v>0</v>
      </c>
      <c r="S309" s="107">
        <f>IF(E314="",0,1)</f>
        <v>0</v>
      </c>
      <c r="T309" s="107">
        <f>IF(E315="",0,1)</f>
        <v>0</v>
      </c>
      <c r="U309" s="107" t="e">
        <f>IF(#REF!="",0,1)</f>
        <v>#REF!</v>
      </c>
      <c r="V309" s="107" t="e">
        <f>IF(#REF!="",0,1)</f>
        <v>#REF!</v>
      </c>
      <c r="W309" s="107" t="e">
        <f>IF(#REF!="",0,1)</f>
        <v>#REF!</v>
      </c>
      <c r="X309" s="143"/>
      <c r="AA309" s="649" t="s">
        <v>193</v>
      </c>
      <c r="AB309" s="649"/>
      <c r="AC309" s="40" t="s">
        <v>183</v>
      </c>
      <c r="AD309" s="41" t="str">
        <f>IF(AC309=AL$4,AM$4,IF(AC309=AL$5,AM$5,IF(AC309=AL$6,AM$6,IF(AC309=AL$7,AM$7,IF(AC309=AL$8,AM$8,"")))))</f>
        <v/>
      </c>
      <c r="AE309" s="41"/>
      <c r="AF309" s="41"/>
      <c r="AG309" s="266" t="s">
        <v>352</v>
      </c>
      <c r="AH309" s="265"/>
      <c r="AI309" s="42"/>
      <c r="AJ309" s="42"/>
      <c r="AK309" s="42"/>
      <c r="AL309" s="107">
        <f>IF(AC309="",0,1)</f>
        <v>0</v>
      </c>
      <c r="AM309" s="107">
        <f>IF(AB311="",0,1)</f>
        <v>0</v>
      </c>
      <c r="AN309" s="107">
        <f>IF(AB312="",0,1)</f>
        <v>0</v>
      </c>
      <c r="AO309" s="107">
        <f>IF(AB313="",0,1)</f>
        <v>0</v>
      </c>
      <c r="AP309" s="107">
        <f>IF(AB314="",0,1)</f>
        <v>0</v>
      </c>
      <c r="AQ309" s="107">
        <f>IF(AB315="",0,1)</f>
        <v>0</v>
      </c>
      <c r="AR309" s="107" t="e">
        <f>IF(#REF!="",0,1)</f>
        <v>#REF!</v>
      </c>
      <c r="AS309" s="107" t="e">
        <f>IF(#REF!="",0,1)</f>
        <v>#REF!</v>
      </c>
      <c r="AT309" s="107" t="e">
        <f>IF(#REF!="",0,1)</f>
        <v>#REF!</v>
      </c>
      <c r="AU309" s="107" t="e">
        <f>IF(#REF!="",0,1)</f>
        <v>#REF!</v>
      </c>
    </row>
    <row r="310" spans="4:47" x14ac:dyDescent="0.25">
      <c r="F310" s="439" t="s">
        <v>194</v>
      </c>
      <c r="G310" s="439" t="s">
        <v>195</v>
      </c>
      <c r="H310" s="439"/>
      <c r="I310" s="439"/>
      <c r="J310" s="439" t="s">
        <v>196</v>
      </c>
      <c r="K310" s="439"/>
      <c r="L310" s="439"/>
      <c r="M310" s="439"/>
      <c r="N310" s="439" t="s">
        <v>197</v>
      </c>
      <c r="X310" s="143"/>
      <c r="AC310" s="439" t="s">
        <v>194</v>
      </c>
      <c r="AD310" s="439" t="s">
        <v>195</v>
      </c>
      <c r="AE310" s="439"/>
      <c r="AF310" s="439"/>
      <c r="AG310" s="439" t="s">
        <v>196</v>
      </c>
      <c r="AH310" s="439"/>
      <c r="AI310" s="439"/>
      <c r="AJ310" s="439"/>
      <c r="AK310" s="439" t="s">
        <v>197</v>
      </c>
    </row>
    <row r="311" spans="4:47" ht="15" customHeight="1" x14ac:dyDescent="0.25">
      <c r="E311" s="44" t="str">
        <f>IF(N311="Yes", "X","")</f>
        <v/>
      </c>
      <c r="F311" s="482" t="str">
        <f>IF($F$26="","",$F$26)</f>
        <v>Food Access</v>
      </c>
      <c r="G311" s="651" t="s">
        <v>542</v>
      </c>
      <c r="H311" s="652"/>
      <c r="I311" s="652"/>
      <c r="J311" s="652"/>
      <c r="K311" s="652"/>
      <c r="L311" s="652"/>
      <c r="M311" s="653"/>
      <c r="N311" s="407"/>
      <c r="X311" s="143"/>
      <c r="AB311" s="44" t="str">
        <f>IF(AK311="Yes", "X","")</f>
        <v/>
      </c>
      <c r="AC311" s="482" t="str">
        <f>IF($F$26="","",$F$26)</f>
        <v>Food Access</v>
      </c>
      <c r="AD311" s="651" t="s">
        <v>542</v>
      </c>
      <c r="AE311" s="652"/>
      <c r="AF311" s="652"/>
      <c r="AG311" s="652"/>
      <c r="AH311" s="652"/>
      <c r="AI311" s="652"/>
      <c r="AJ311" s="653"/>
      <c r="AK311" s="407"/>
    </row>
    <row r="312" spans="4:47" ht="15" customHeight="1" x14ac:dyDescent="0.25">
      <c r="E312" s="44" t="str">
        <f>IF(G309="","",IF(N312&gt;0,IF(N312&lt;=G309,"X",""),""))</f>
        <v/>
      </c>
      <c r="F312" s="261" t="str">
        <f>IF($F$27="","",$F$27)</f>
        <v>Education</v>
      </c>
      <c r="G312" s="646"/>
      <c r="H312" s="647"/>
      <c r="I312" s="648"/>
      <c r="J312" s="646"/>
      <c r="K312" s="647"/>
      <c r="L312" s="647"/>
      <c r="M312" s="648"/>
      <c r="N312" s="116"/>
      <c r="X312" s="143"/>
      <c r="AB312" s="44" t="str">
        <f>IF(AD309="","",IF(AK312&gt;0,IF(AK312&lt;=AD309,"X",""),""))</f>
        <v/>
      </c>
      <c r="AC312" s="261" t="str">
        <f>IF($F$27="","",$F$27)</f>
        <v>Education</v>
      </c>
      <c r="AD312" s="646"/>
      <c r="AE312" s="647"/>
      <c r="AF312" s="648"/>
      <c r="AG312" s="646"/>
      <c r="AH312" s="647"/>
      <c r="AI312" s="647"/>
      <c r="AJ312" s="648"/>
      <c r="AK312" s="116"/>
    </row>
    <row r="313" spans="4:47" ht="15" customHeight="1" x14ac:dyDescent="0.25">
      <c r="E313" s="44" t="str">
        <f>IF(G309="","",IF(N313&gt;0,IF(N313&lt;=G309,"X",""),""))</f>
        <v/>
      </c>
      <c r="F313" s="261" t="str">
        <f>IF($F$28="","",$F$28)</f>
        <v>Job Training</v>
      </c>
      <c r="G313" s="646"/>
      <c r="H313" s="647"/>
      <c r="I313" s="648"/>
      <c r="J313" s="646"/>
      <c r="K313" s="647"/>
      <c r="L313" s="647"/>
      <c r="M313" s="648"/>
      <c r="N313" s="116"/>
      <c r="X313" s="143"/>
      <c r="AB313" s="44" t="str">
        <f>IF(AD309="","",IF(AK313&gt;0,IF(AK313&lt;=AD309,"X",""),""))</f>
        <v/>
      </c>
      <c r="AC313" s="261" t="str">
        <f>IF($F$28="","",$F$28)</f>
        <v>Job Training</v>
      </c>
      <c r="AD313" s="646"/>
      <c r="AE313" s="647"/>
      <c r="AF313" s="648"/>
      <c r="AG313" s="646"/>
      <c r="AH313" s="647"/>
      <c r="AI313" s="647"/>
      <c r="AJ313" s="648"/>
      <c r="AK313" s="116"/>
    </row>
    <row r="314" spans="4:47" ht="15" customHeight="1" x14ac:dyDescent="0.25">
      <c r="E314" s="44" t="str">
        <f>IF(G309="","",IF(N314&gt;0,IF(N314&lt;=G309,"X",""),""))</f>
        <v/>
      </c>
      <c r="F314" s="261" t="str">
        <f>IF($F$29="","",$F$29)</f>
        <v>Recreation</v>
      </c>
      <c r="G314" s="646"/>
      <c r="H314" s="647"/>
      <c r="I314" s="648"/>
      <c r="J314" s="646"/>
      <c r="K314" s="647"/>
      <c r="L314" s="647"/>
      <c r="M314" s="648"/>
      <c r="N314" s="116"/>
      <c r="X314" s="143"/>
      <c r="AB314" s="44" t="str">
        <f>IF(AD309="","",IF(AK314&gt;0,IF(AK314&lt;=AD309,"X",""),""))</f>
        <v/>
      </c>
      <c r="AC314" s="261" t="str">
        <f>IF($F$29="","",$F$29)</f>
        <v>Recreation</v>
      </c>
      <c r="AD314" s="646"/>
      <c r="AE314" s="647"/>
      <c r="AF314" s="648"/>
      <c r="AG314" s="646"/>
      <c r="AH314" s="647"/>
      <c r="AI314" s="647"/>
      <c r="AJ314" s="648"/>
      <c r="AK314" s="116"/>
    </row>
    <row r="315" spans="4:47" ht="15" customHeight="1" x14ac:dyDescent="0.25">
      <c r="E315" s="44" t="str">
        <f>IF(G309="","",IF(N315&gt;0,IF(N315&lt;=G309,"X",""),""))</f>
        <v/>
      </c>
      <c r="F315" s="261" t="str">
        <f>IF($F$30="","",$F$30)</f>
        <v>Health Services</v>
      </c>
      <c r="G315" s="646"/>
      <c r="H315" s="647"/>
      <c r="I315" s="648"/>
      <c r="J315" s="646"/>
      <c r="K315" s="647"/>
      <c r="L315" s="647"/>
      <c r="M315" s="648"/>
      <c r="N315" s="116"/>
      <c r="X315" s="143"/>
      <c r="AB315" s="44" t="str">
        <f>IF(AD309="","",IF(AK315&gt;0,IF(AK315&lt;=AD309,"X",""),""))</f>
        <v/>
      </c>
      <c r="AC315" s="261" t="str">
        <f>IF($F$30="","",$F$30)</f>
        <v>Health Services</v>
      </c>
      <c r="AD315" s="646"/>
      <c r="AE315" s="647"/>
      <c r="AF315" s="648"/>
      <c r="AG315" s="646"/>
      <c r="AH315" s="647"/>
      <c r="AI315" s="647"/>
      <c r="AJ315" s="648"/>
      <c r="AK315" s="116"/>
    </row>
    <row r="316" spans="4:47" ht="14.4" thickBot="1" x14ac:dyDescent="0.3">
      <c r="D316" s="38"/>
      <c r="E316" s="38"/>
      <c r="F316" s="38"/>
      <c r="G316" s="38"/>
      <c r="H316" s="38"/>
      <c r="I316" s="38"/>
      <c r="J316" s="38"/>
      <c r="K316" s="38"/>
      <c r="L316" s="38"/>
      <c r="M316" s="38"/>
      <c r="N316" s="38"/>
      <c r="X316" s="143"/>
      <c r="AA316" s="38"/>
      <c r="AB316" s="38"/>
      <c r="AC316" s="38"/>
      <c r="AD316" s="38"/>
      <c r="AE316" s="38"/>
      <c r="AF316" s="38"/>
      <c r="AG316" s="38"/>
      <c r="AH316" s="38"/>
      <c r="AI316" s="38"/>
      <c r="AJ316" s="38"/>
      <c r="AK316" s="38"/>
    </row>
    <row r="317" spans="4:47" x14ac:dyDescent="0.25">
      <c r="D317" s="654"/>
      <c r="E317" s="654"/>
      <c r="F317" s="654"/>
      <c r="G317" s="654"/>
      <c r="H317" s="654"/>
      <c r="I317" s="654"/>
      <c r="J317" s="654"/>
      <c r="K317" s="654"/>
      <c r="L317" s="654"/>
      <c r="M317" s="654"/>
      <c r="N317" s="654"/>
      <c r="X317" s="143"/>
      <c r="AA317" s="654"/>
      <c r="AB317" s="654"/>
      <c r="AC317" s="654"/>
      <c r="AD317" s="654"/>
      <c r="AE317" s="654"/>
      <c r="AF317" s="654"/>
      <c r="AG317" s="654"/>
      <c r="AH317" s="654"/>
      <c r="AI317" s="654"/>
      <c r="AJ317" s="654"/>
      <c r="AK317" s="654"/>
    </row>
    <row r="318" spans="4:47" x14ac:dyDescent="0.25">
      <c r="E318" s="34" t="s">
        <v>191</v>
      </c>
      <c r="F318" s="39">
        <f>F308+1</f>
        <v>26</v>
      </c>
      <c r="G318" s="34" t="s">
        <v>192</v>
      </c>
      <c r="H318" s="34"/>
      <c r="I318" s="34"/>
      <c r="J318" s="266" t="s">
        <v>351</v>
      </c>
      <c r="K318" s="265"/>
      <c r="X318" s="143"/>
      <c r="AB318" s="34" t="s">
        <v>191</v>
      </c>
      <c r="AC318" s="39">
        <f>AC308+1</f>
        <v>26</v>
      </c>
      <c r="AD318" s="34" t="s">
        <v>192</v>
      </c>
      <c r="AE318" s="34"/>
      <c r="AF318" s="34"/>
      <c r="AG318" s="266" t="s">
        <v>351</v>
      </c>
      <c r="AH318" s="265"/>
    </row>
    <row r="319" spans="4:47" x14ac:dyDescent="0.25">
      <c r="D319" s="649" t="s">
        <v>193</v>
      </c>
      <c r="E319" s="649"/>
      <c r="F319" s="40" t="s">
        <v>183</v>
      </c>
      <c r="G319" s="41">
        <f>IF(F319=O$4,P$4,IF(F319=O$5,P$5,IF(F319=O$6,P$6,IF(F319=O$7,P$7,IF(F319=O$8,P$8,"")))))</f>
        <v>0</v>
      </c>
      <c r="H319" s="41"/>
      <c r="I319" s="41"/>
      <c r="J319" s="266" t="s">
        <v>352</v>
      </c>
      <c r="K319" s="265"/>
      <c r="L319" s="42"/>
      <c r="M319" s="42"/>
      <c r="N319" s="42"/>
      <c r="O319" s="107">
        <f>IF(F319="",0,1)</f>
        <v>0</v>
      </c>
      <c r="P319" s="107">
        <f>IF(E321="",0,1)</f>
        <v>0</v>
      </c>
      <c r="Q319" s="107">
        <f>IF(E322="",0,1)</f>
        <v>0</v>
      </c>
      <c r="R319" s="107">
        <f>IF(E323="",0,1)</f>
        <v>0</v>
      </c>
      <c r="S319" s="107">
        <f>IF(E324="",0,1)</f>
        <v>0</v>
      </c>
      <c r="T319" s="107">
        <f>IF(E325="",0,1)</f>
        <v>0</v>
      </c>
      <c r="U319" s="107" t="e">
        <f>IF(#REF!="",0,1)</f>
        <v>#REF!</v>
      </c>
      <c r="V319" s="107" t="e">
        <f>IF(#REF!="",0,1)</f>
        <v>#REF!</v>
      </c>
      <c r="W319" s="107" t="e">
        <f>IF(#REF!="",0,1)</f>
        <v>#REF!</v>
      </c>
      <c r="X319" s="143"/>
      <c r="AA319" s="649" t="s">
        <v>193</v>
      </c>
      <c r="AB319" s="649"/>
      <c r="AC319" s="40" t="s">
        <v>183</v>
      </c>
      <c r="AD319" s="41" t="str">
        <f>IF(AC319=AL$4,AM$4,IF(AC319=AL$5,AM$5,IF(AC319=AL$6,AM$6,IF(AC319=AL$7,AM$7,IF(AC319=AL$8,AM$8,"")))))</f>
        <v/>
      </c>
      <c r="AE319" s="41"/>
      <c r="AF319" s="41"/>
      <c r="AG319" s="266" t="s">
        <v>352</v>
      </c>
      <c r="AH319" s="265"/>
      <c r="AI319" s="42"/>
      <c r="AJ319" s="42"/>
      <c r="AK319" s="42"/>
      <c r="AL319" s="107">
        <f>IF(AC319="",0,1)</f>
        <v>0</v>
      </c>
      <c r="AM319" s="107">
        <f>IF(AB321="",0,1)</f>
        <v>0</v>
      </c>
      <c r="AN319" s="107">
        <f>IF(AB322="",0,1)</f>
        <v>0</v>
      </c>
      <c r="AO319" s="107">
        <f>IF(AB323="",0,1)</f>
        <v>0</v>
      </c>
      <c r="AP319" s="107">
        <f>IF(AB324="",0,1)</f>
        <v>0</v>
      </c>
      <c r="AQ319" s="107">
        <f>IF(AB325="",0,1)</f>
        <v>0</v>
      </c>
      <c r="AR319" s="107" t="e">
        <f>IF(#REF!="",0,1)</f>
        <v>#REF!</v>
      </c>
      <c r="AS319" s="107" t="e">
        <f>IF(#REF!="",0,1)</f>
        <v>#REF!</v>
      </c>
      <c r="AT319" s="107" t="e">
        <f>IF(#REF!="",0,1)</f>
        <v>#REF!</v>
      </c>
      <c r="AU319" s="107" t="e">
        <f>IF(#REF!="",0,1)</f>
        <v>#REF!</v>
      </c>
    </row>
    <row r="320" spans="4:47" x14ac:dyDescent="0.25">
      <c r="F320" s="439" t="s">
        <v>194</v>
      </c>
      <c r="G320" s="439" t="s">
        <v>195</v>
      </c>
      <c r="H320" s="439"/>
      <c r="I320" s="439"/>
      <c r="J320" s="439" t="s">
        <v>196</v>
      </c>
      <c r="K320" s="439"/>
      <c r="L320" s="439"/>
      <c r="M320" s="439"/>
      <c r="N320" s="439" t="s">
        <v>197</v>
      </c>
      <c r="X320" s="143"/>
      <c r="AC320" s="439" t="s">
        <v>194</v>
      </c>
      <c r="AD320" s="439" t="s">
        <v>195</v>
      </c>
      <c r="AE320" s="439"/>
      <c r="AF320" s="439"/>
      <c r="AG320" s="439" t="s">
        <v>196</v>
      </c>
      <c r="AH320" s="439"/>
      <c r="AI320" s="439"/>
      <c r="AJ320" s="439"/>
      <c r="AK320" s="439" t="s">
        <v>197</v>
      </c>
    </row>
    <row r="321" spans="4:47" ht="15" customHeight="1" x14ac:dyDescent="0.25">
      <c r="E321" s="44" t="str">
        <f>IF(N321="Yes", "X","")</f>
        <v/>
      </c>
      <c r="F321" s="482" t="str">
        <f>IF($F$26="","",$F$26)</f>
        <v>Food Access</v>
      </c>
      <c r="G321" s="651" t="s">
        <v>542</v>
      </c>
      <c r="H321" s="652"/>
      <c r="I321" s="652"/>
      <c r="J321" s="652"/>
      <c r="K321" s="652"/>
      <c r="L321" s="652"/>
      <c r="M321" s="653"/>
      <c r="N321" s="407"/>
      <c r="X321" s="143"/>
      <c r="AB321" s="44" t="str">
        <f>IF(AK321="Yes", "X","")</f>
        <v/>
      </c>
      <c r="AC321" s="482" t="str">
        <f>IF($F$26="","",$F$26)</f>
        <v>Food Access</v>
      </c>
      <c r="AD321" s="651" t="s">
        <v>542</v>
      </c>
      <c r="AE321" s="652"/>
      <c r="AF321" s="652"/>
      <c r="AG321" s="652"/>
      <c r="AH321" s="652"/>
      <c r="AI321" s="652"/>
      <c r="AJ321" s="653"/>
      <c r="AK321" s="407"/>
    </row>
    <row r="322" spans="4:47" ht="15" customHeight="1" x14ac:dyDescent="0.25">
      <c r="E322" s="44" t="str">
        <f>IF(G319="","",IF(N322&gt;0,IF(N322&lt;=G319,"X",""),""))</f>
        <v/>
      </c>
      <c r="F322" s="261" t="str">
        <f>IF($F$27="","",$F$27)</f>
        <v>Education</v>
      </c>
      <c r="G322" s="646"/>
      <c r="H322" s="647"/>
      <c r="I322" s="648"/>
      <c r="J322" s="646"/>
      <c r="K322" s="647"/>
      <c r="L322" s="647"/>
      <c r="M322" s="648"/>
      <c r="N322" s="116"/>
      <c r="X322" s="143"/>
      <c r="AB322" s="44" t="str">
        <f>IF(AD319="","",IF(AK322&gt;0,IF(AK322&lt;=AD319,"X",""),""))</f>
        <v/>
      </c>
      <c r="AC322" s="261" t="str">
        <f>IF($F$27="","",$F$27)</f>
        <v>Education</v>
      </c>
      <c r="AD322" s="646"/>
      <c r="AE322" s="647"/>
      <c r="AF322" s="648"/>
      <c r="AG322" s="646"/>
      <c r="AH322" s="647"/>
      <c r="AI322" s="647"/>
      <c r="AJ322" s="648"/>
      <c r="AK322" s="116"/>
    </row>
    <row r="323" spans="4:47" ht="15" customHeight="1" x14ac:dyDescent="0.25">
      <c r="E323" s="44" t="str">
        <f>IF(G319="","",IF(N323&gt;0,IF(N323&lt;=G319,"X",""),""))</f>
        <v/>
      </c>
      <c r="F323" s="261" t="str">
        <f>IF($F$28="","",$F$28)</f>
        <v>Job Training</v>
      </c>
      <c r="G323" s="646"/>
      <c r="H323" s="647"/>
      <c r="I323" s="648"/>
      <c r="J323" s="646"/>
      <c r="K323" s="647"/>
      <c r="L323" s="647"/>
      <c r="M323" s="648"/>
      <c r="N323" s="116"/>
      <c r="X323" s="143"/>
      <c r="AB323" s="44" t="str">
        <f>IF(AD319="","",IF(AK323&gt;0,IF(AK323&lt;=AD319,"X",""),""))</f>
        <v/>
      </c>
      <c r="AC323" s="261" t="str">
        <f>IF($F$28="","",$F$28)</f>
        <v>Job Training</v>
      </c>
      <c r="AD323" s="646"/>
      <c r="AE323" s="647"/>
      <c r="AF323" s="648"/>
      <c r="AG323" s="646"/>
      <c r="AH323" s="647"/>
      <c r="AI323" s="647"/>
      <c r="AJ323" s="648"/>
      <c r="AK323" s="116"/>
    </row>
    <row r="324" spans="4:47" ht="15" customHeight="1" x14ac:dyDescent="0.25">
      <c r="E324" s="44" t="str">
        <f>IF(G319="","",IF(N324&gt;0,IF(N324&lt;=G319,"X",""),""))</f>
        <v/>
      </c>
      <c r="F324" s="261" t="str">
        <f>IF($F$29="","",$F$29)</f>
        <v>Recreation</v>
      </c>
      <c r="G324" s="646"/>
      <c r="H324" s="647"/>
      <c r="I324" s="648"/>
      <c r="J324" s="646"/>
      <c r="K324" s="647"/>
      <c r="L324" s="647"/>
      <c r="M324" s="648"/>
      <c r="N324" s="116"/>
      <c r="X324" s="143"/>
      <c r="AB324" s="44" t="str">
        <f>IF(AD319="","",IF(AK324&gt;0,IF(AK324&lt;=AD319,"X",""),""))</f>
        <v/>
      </c>
      <c r="AC324" s="261" t="str">
        <f>IF($F$29="","",$F$29)</f>
        <v>Recreation</v>
      </c>
      <c r="AD324" s="646"/>
      <c r="AE324" s="647"/>
      <c r="AF324" s="648"/>
      <c r="AG324" s="646"/>
      <c r="AH324" s="647"/>
      <c r="AI324" s="647"/>
      <c r="AJ324" s="648"/>
      <c r="AK324" s="116"/>
    </row>
    <row r="325" spans="4:47" ht="15" customHeight="1" x14ac:dyDescent="0.25">
      <c r="E325" s="44" t="str">
        <f>IF(G319="","",IF(N325&gt;0,IF(N325&lt;=G319,"X",""),""))</f>
        <v/>
      </c>
      <c r="F325" s="261" t="str">
        <f>IF($F$30="","",$F$30)</f>
        <v>Health Services</v>
      </c>
      <c r="G325" s="646"/>
      <c r="H325" s="647"/>
      <c r="I325" s="648"/>
      <c r="J325" s="646"/>
      <c r="K325" s="647"/>
      <c r="L325" s="647"/>
      <c r="M325" s="648"/>
      <c r="N325" s="116"/>
      <c r="X325" s="143"/>
      <c r="AB325" s="44" t="str">
        <f>IF(AD319="","",IF(AK325&gt;0,IF(AK325&lt;=AD319,"X",""),""))</f>
        <v/>
      </c>
      <c r="AC325" s="261" t="str">
        <f>IF($F$30="","",$F$30)</f>
        <v>Health Services</v>
      </c>
      <c r="AD325" s="646"/>
      <c r="AE325" s="647"/>
      <c r="AF325" s="648"/>
      <c r="AG325" s="646"/>
      <c r="AH325" s="647"/>
      <c r="AI325" s="647"/>
      <c r="AJ325" s="648"/>
      <c r="AK325" s="116"/>
    </row>
    <row r="326" spans="4:47" ht="14.4" thickBot="1" x14ac:dyDescent="0.3">
      <c r="D326" s="38"/>
      <c r="E326" s="38"/>
      <c r="F326" s="38"/>
      <c r="G326" s="38"/>
      <c r="H326" s="38"/>
      <c r="I326" s="38"/>
      <c r="J326" s="38"/>
      <c r="K326" s="38"/>
      <c r="L326" s="38"/>
      <c r="M326" s="38"/>
      <c r="N326" s="38"/>
      <c r="X326" s="143"/>
      <c r="AA326" s="38"/>
      <c r="AB326" s="38"/>
      <c r="AC326" s="38"/>
      <c r="AD326" s="38"/>
      <c r="AE326" s="38"/>
      <c r="AF326" s="38"/>
      <c r="AG326" s="38"/>
      <c r="AH326" s="38"/>
      <c r="AI326" s="38"/>
      <c r="AJ326" s="38"/>
      <c r="AK326" s="38"/>
    </row>
    <row r="327" spans="4:47" x14ac:dyDescent="0.25">
      <c r="D327" s="654"/>
      <c r="E327" s="654"/>
      <c r="F327" s="654"/>
      <c r="G327" s="654"/>
      <c r="H327" s="654"/>
      <c r="I327" s="654"/>
      <c r="J327" s="654"/>
      <c r="K327" s="654"/>
      <c r="L327" s="654"/>
      <c r="M327" s="654"/>
      <c r="N327" s="654"/>
      <c r="X327" s="143"/>
      <c r="AA327" s="654"/>
      <c r="AB327" s="654"/>
      <c r="AC327" s="654"/>
      <c r="AD327" s="654"/>
      <c r="AE327" s="654"/>
      <c r="AF327" s="654"/>
      <c r="AG327" s="654"/>
      <c r="AH327" s="654"/>
      <c r="AI327" s="654"/>
      <c r="AJ327" s="654"/>
      <c r="AK327" s="654"/>
    </row>
    <row r="328" spans="4:47" x14ac:dyDescent="0.25">
      <c r="E328" s="34" t="s">
        <v>191</v>
      </c>
      <c r="F328" s="39">
        <f>F318+1</f>
        <v>27</v>
      </c>
      <c r="G328" s="34" t="s">
        <v>192</v>
      </c>
      <c r="H328" s="34"/>
      <c r="I328" s="34"/>
      <c r="J328" s="266" t="s">
        <v>351</v>
      </c>
      <c r="K328" s="265"/>
      <c r="X328" s="143"/>
      <c r="AB328" s="34" t="s">
        <v>191</v>
      </c>
      <c r="AC328" s="39">
        <f>AC318+1</f>
        <v>27</v>
      </c>
      <c r="AD328" s="34" t="s">
        <v>192</v>
      </c>
      <c r="AE328" s="34"/>
      <c r="AF328" s="34"/>
      <c r="AG328" s="266" t="s">
        <v>351</v>
      </c>
      <c r="AH328" s="265"/>
    </row>
    <row r="329" spans="4:47" x14ac:dyDescent="0.25">
      <c r="D329" s="649" t="s">
        <v>193</v>
      </c>
      <c r="E329" s="649"/>
      <c r="F329" s="40" t="s">
        <v>183</v>
      </c>
      <c r="G329" s="41">
        <f>IF(F329=O$4,P$4,IF(F329=O$5,P$5,IF(F329=O$6,P$6,IF(F329=O$7,P$7,IF(F329=O$8,P$8,"")))))</f>
        <v>0</v>
      </c>
      <c r="H329" s="41"/>
      <c r="I329" s="41"/>
      <c r="J329" s="266" t="s">
        <v>352</v>
      </c>
      <c r="K329" s="265"/>
      <c r="L329" s="42"/>
      <c r="M329" s="42"/>
      <c r="N329" s="42"/>
      <c r="O329" s="107">
        <f>IF(F329="",0,1)</f>
        <v>0</v>
      </c>
      <c r="P329" s="107">
        <f>IF(E331="",0,1)</f>
        <v>0</v>
      </c>
      <c r="Q329" s="107">
        <f>IF(E332="",0,1)</f>
        <v>0</v>
      </c>
      <c r="R329" s="107">
        <f>IF(E333="",0,1)</f>
        <v>0</v>
      </c>
      <c r="S329" s="107">
        <f>IF(E334="",0,1)</f>
        <v>0</v>
      </c>
      <c r="T329" s="107">
        <f>IF(E335="",0,1)</f>
        <v>0</v>
      </c>
      <c r="U329" s="107">
        <f>IF(E336="",0,1)</f>
        <v>0</v>
      </c>
      <c r="V329" s="107">
        <f>IF(E337="",0,1)</f>
        <v>0</v>
      </c>
      <c r="W329" s="107">
        <f>IF(E338="",0,1)</f>
        <v>0</v>
      </c>
      <c r="X329" s="143"/>
      <c r="AA329" s="649" t="s">
        <v>193</v>
      </c>
      <c r="AB329" s="649"/>
      <c r="AC329" s="40" t="s">
        <v>183</v>
      </c>
      <c r="AD329" s="41" t="str">
        <f>IF(AC329=AL$4,AM$4,IF(AC329=AL$5,AM$5,IF(AC329=AL$6,AM$6,IF(AC329=AL$7,AM$7,IF(AC329=AL$8,AM$8,"")))))</f>
        <v/>
      </c>
      <c r="AE329" s="41"/>
      <c r="AF329" s="41"/>
      <c r="AG329" s="266" t="s">
        <v>352</v>
      </c>
      <c r="AH329" s="265"/>
      <c r="AI329" s="42"/>
      <c r="AJ329" s="42"/>
      <c r="AK329" s="42"/>
      <c r="AL329" s="107">
        <f>IF(AC329="",0,1)</f>
        <v>0</v>
      </c>
      <c r="AM329" s="107">
        <f>IF(AB331="",0,1)</f>
        <v>0</v>
      </c>
      <c r="AN329" s="107">
        <f>IF(AB332="",0,1)</f>
        <v>0</v>
      </c>
      <c r="AO329" s="107">
        <f>IF(AB333="",0,1)</f>
        <v>0</v>
      </c>
      <c r="AP329" s="107">
        <f>IF(AB334="",0,1)</f>
        <v>0</v>
      </c>
      <c r="AQ329" s="107">
        <f>IF(AB335="",0,1)</f>
        <v>0</v>
      </c>
      <c r="AR329" s="107">
        <f>IF(AB336="",0,1)</f>
        <v>0</v>
      </c>
      <c r="AS329" s="107">
        <f>IF(AB337="",0,1)</f>
        <v>0</v>
      </c>
      <c r="AT329" s="107">
        <f>IF(AB338="",0,1)</f>
        <v>0</v>
      </c>
      <c r="AU329" s="107">
        <f>IF(AB338="",0,1)</f>
        <v>0</v>
      </c>
    </row>
    <row r="330" spans="4:47" x14ac:dyDescent="0.25">
      <c r="F330" s="439" t="s">
        <v>194</v>
      </c>
      <c r="G330" s="439" t="s">
        <v>195</v>
      </c>
      <c r="H330" s="439"/>
      <c r="I330" s="439"/>
      <c r="J330" s="439" t="s">
        <v>196</v>
      </c>
      <c r="K330" s="439"/>
      <c r="L330" s="439"/>
      <c r="M330" s="439"/>
      <c r="N330" s="439" t="s">
        <v>197</v>
      </c>
      <c r="X330" s="143"/>
      <c r="AC330" s="439" t="s">
        <v>194</v>
      </c>
      <c r="AD330" s="439" t="s">
        <v>195</v>
      </c>
      <c r="AE330" s="439"/>
      <c r="AF330" s="439"/>
      <c r="AG330" s="439" t="s">
        <v>196</v>
      </c>
      <c r="AH330" s="439"/>
      <c r="AI330" s="439"/>
      <c r="AJ330" s="439"/>
      <c r="AK330" s="439" t="s">
        <v>197</v>
      </c>
    </row>
    <row r="331" spans="4:47" ht="15" customHeight="1" x14ac:dyDescent="0.25">
      <c r="E331" s="44" t="str">
        <f>IF(N331="Yes", "X","")</f>
        <v/>
      </c>
      <c r="F331" s="482" t="str">
        <f>IF($F$26="","",$F$26)</f>
        <v>Food Access</v>
      </c>
      <c r="G331" s="651" t="s">
        <v>542</v>
      </c>
      <c r="H331" s="652"/>
      <c r="I331" s="652"/>
      <c r="J331" s="652"/>
      <c r="K331" s="652"/>
      <c r="L331" s="652"/>
      <c r="M331" s="653"/>
      <c r="N331" s="407"/>
      <c r="X331" s="143"/>
      <c r="AB331" s="44" t="str">
        <f>IF(AK331="Yes", "X","")</f>
        <v/>
      </c>
      <c r="AC331" s="482" t="str">
        <f>IF($F$26="","",$F$26)</f>
        <v>Food Access</v>
      </c>
      <c r="AD331" s="651" t="s">
        <v>542</v>
      </c>
      <c r="AE331" s="652"/>
      <c r="AF331" s="652"/>
      <c r="AG331" s="652"/>
      <c r="AH331" s="652"/>
      <c r="AI331" s="652"/>
      <c r="AJ331" s="653"/>
      <c r="AK331" s="407"/>
    </row>
    <row r="332" spans="4:47" ht="15" customHeight="1" x14ac:dyDescent="0.25">
      <c r="E332" s="44" t="str">
        <f>IF(G329="","",IF(N332&gt;0,IF(N332&lt;=G329,"X",""),""))</f>
        <v/>
      </c>
      <c r="F332" s="261" t="str">
        <f>IF($F$27="","",$F$27)</f>
        <v>Education</v>
      </c>
      <c r="G332" s="646"/>
      <c r="H332" s="647"/>
      <c r="I332" s="648"/>
      <c r="J332" s="646"/>
      <c r="K332" s="647"/>
      <c r="L332" s="647"/>
      <c r="M332" s="648"/>
      <c r="N332" s="116"/>
      <c r="X332" s="143"/>
      <c r="AB332" s="44" t="str">
        <f>IF(AD329="","",IF(AK332&gt;0,IF(AK332&lt;=AD329,"X",""),""))</f>
        <v/>
      </c>
      <c r="AC332" s="261" t="str">
        <f>IF($F$27="","",$F$27)</f>
        <v>Education</v>
      </c>
      <c r="AD332" s="646"/>
      <c r="AE332" s="647"/>
      <c r="AF332" s="648"/>
      <c r="AG332" s="646"/>
      <c r="AH332" s="647"/>
      <c r="AI332" s="647"/>
      <c r="AJ332" s="648"/>
      <c r="AK332" s="116"/>
    </row>
    <row r="333" spans="4:47" ht="15" customHeight="1" x14ac:dyDescent="0.25">
      <c r="E333" s="44" t="str">
        <f>IF(G329="","",IF(N333&gt;0,IF(N333&lt;=G329,"X",""),""))</f>
        <v/>
      </c>
      <c r="F333" s="261" t="str">
        <f>IF($F$28="","",$F$28)</f>
        <v>Job Training</v>
      </c>
      <c r="G333" s="646"/>
      <c r="H333" s="647"/>
      <c r="I333" s="648"/>
      <c r="J333" s="646"/>
      <c r="K333" s="647"/>
      <c r="L333" s="647"/>
      <c r="M333" s="648"/>
      <c r="N333" s="116"/>
      <c r="X333" s="143"/>
      <c r="AB333" s="44" t="str">
        <f>IF(AD329="","",IF(AK333&gt;0,IF(AK333&lt;=AD329,"X",""),""))</f>
        <v/>
      </c>
      <c r="AC333" s="261" t="str">
        <f>IF($F$28="","",$F$28)</f>
        <v>Job Training</v>
      </c>
      <c r="AD333" s="646"/>
      <c r="AE333" s="647"/>
      <c r="AF333" s="648"/>
      <c r="AG333" s="646"/>
      <c r="AH333" s="647"/>
      <c r="AI333" s="647"/>
      <c r="AJ333" s="648"/>
      <c r="AK333" s="116"/>
    </row>
    <row r="334" spans="4:47" ht="15" customHeight="1" x14ac:dyDescent="0.25">
      <c r="E334" s="44" t="str">
        <f>IF(G329="","",IF(N334&gt;0,IF(N334&lt;=G329,"X",""),""))</f>
        <v/>
      </c>
      <c r="F334" s="261" t="str">
        <f>IF($F$29="","",$F$29)</f>
        <v>Recreation</v>
      </c>
      <c r="G334" s="646"/>
      <c r="H334" s="647"/>
      <c r="I334" s="648"/>
      <c r="J334" s="646"/>
      <c r="K334" s="647"/>
      <c r="L334" s="647"/>
      <c r="M334" s="648"/>
      <c r="N334" s="116"/>
      <c r="X334" s="143"/>
      <c r="AB334" s="44" t="str">
        <f>IF(AD329="","",IF(AK334&gt;0,IF(AK334&lt;=AD329,"X",""),""))</f>
        <v/>
      </c>
      <c r="AC334" s="261" t="str">
        <f>IF($F$29="","",$F$29)</f>
        <v>Recreation</v>
      </c>
      <c r="AD334" s="646"/>
      <c r="AE334" s="647"/>
      <c r="AF334" s="648"/>
      <c r="AG334" s="646"/>
      <c r="AH334" s="647"/>
      <c r="AI334" s="647"/>
      <c r="AJ334" s="648"/>
      <c r="AK334" s="116"/>
    </row>
    <row r="335" spans="4:47" ht="15" customHeight="1" x14ac:dyDescent="0.25">
      <c r="E335" s="44" t="str">
        <f>IF(G329="","",IF(N335&gt;0,IF(N335&lt;=G329,"X",""),""))</f>
        <v/>
      </c>
      <c r="F335" s="261" t="str">
        <f>IF($F$30="","",$F$30)</f>
        <v>Health Services</v>
      </c>
      <c r="G335" s="646"/>
      <c r="H335" s="647"/>
      <c r="I335" s="648"/>
      <c r="J335" s="646"/>
      <c r="K335" s="647"/>
      <c r="L335" s="647"/>
      <c r="M335" s="648"/>
      <c r="N335" s="116"/>
      <c r="X335" s="143"/>
      <c r="AB335" s="44" t="str">
        <f>IF(AD329="","",IF(AK335&gt;0,IF(AK335&lt;=AD329,"X",""),""))</f>
        <v/>
      </c>
      <c r="AC335" s="261" t="str">
        <f>IF($F$30="","",$F$30)</f>
        <v>Health Services</v>
      </c>
      <c r="AD335" s="646"/>
      <c r="AE335" s="647"/>
      <c r="AF335" s="648"/>
      <c r="AG335" s="646"/>
      <c r="AH335" s="647"/>
      <c r="AI335" s="647"/>
      <c r="AJ335" s="648"/>
      <c r="AK335" s="116"/>
    </row>
    <row r="336" spans="4:47" ht="15" hidden="1" customHeight="1" x14ac:dyDescent="0.25">
      <c r="E336" s="44" t="str">
        <f>IF(G329="","",IF(N336&gt;0,IF(N336&lt;=G329,"X",""),""))</f>
        <v/>
      </c>
      <c r="F336" s="261" t="str">
        <f>IF($F$31="","",$F$31)</f>
        <v/>
      </c>
      <c r="G336" s="646"/>
      <c r="H336" s="647"/>
      <c r="I336" s="648"/>
      <c r="J336" s="646"/>
      <c r="K336" s="647"/>
      <c r="L336" s="647"/>
      <c r="M336" s="648"/>
      <c r="N336" s="116"/>
      <c r="X336" s="143"/>
      <c r="AB336" s="44" t="str">
        <f>IF(AD329="","",IF(AK336&gt;0,IF(AK336&lt;=AD329,"X",""),""))</f>
        <v/>
      </c>
      <c r="AC336" s="261" t="str">
        <f>IF($F$31="","",$F$31)</f>
        <v/>
      </c>
      <c r="AD336" s="646"/>
      <c r="AE336" s="647"/>
      <c r="AF336" s="648"/>
      <c r="AG336" s="646"/>
      <c r="AH336" s="647"/>
      <c r="AI336" s="647"/>
      <c r="AJ336" s="648"/>
      <c r="AK336" s="116"/>
    </row>
    <row r="337" spans="4:47" ht="15" hidden="1" customHeight="1" x14ac:dyDescent="0.25">
      <c r="E337" s="44" t="str">
        <f>IF(G329="","",IF(N337&gt;0,IF(N337&lt;=G329,"X",""),""))</f>
        <v/>
      </c>
      <c r="F337" s="261" t="str">
        <f>IF($F$32="","",$F$32)</f>
        <v/>
      </c>
      <c r="G337" s="646"/>
      <c r="H337" s="647"/>
      <c r="I337" s="648"/>
      <c r="J337" s="646"/>
      <c r="K337" s="647"/>
      <c r="L337" s="647"/>
      <c r="M337" s="648"/>
      <c r="N337" s="116"/>
      <c r="X337" s="143"/>
      <c r="AB337" s="44" t="str">
        <f>IF(AD329="","",IF(AK337&gt;0,IF(AK337&lt;=AD329,"X",""),""))</f>
        <v/>
      </c>
      <c r="AC337" s="261" t="str">
        <f>IF($F$32="","",$F$32)</f>
        <v/>
      </c>
      <c r="AD337" s="646"/>
      <c r="AE337" s="647"/>
      <c r="AF337" s="648"/>
      <c r="AG337" s="646"/>
      <c r="AH337" s="647"/>
      <c r="AI337" s="647"/>
      <c r="AJ337" s="648"/>
      <c r="AK337" s="116"/>
    </row>
    <row r="338" spans="4:47" ht="15" hidden="1" customHeight="1" x14ac:dyDescent="0.25">
      <c r="E338" s="44" t="str">
        <f>IF(G329="","",IF(N338&gt;0,IF(N338&lt;=G329,"X",""),""))</f>
        <v/>
      </c>
      <c r="F338" s="261" t="str">
        <f>IF($F$33="","",$F$33)</f>
        <v/>
      </c>
      <c r="G338" s="646"/>
      <c r="H338" s="647"/>
      <c r="I338" s="648"/>
      <c r="J338" s="646"/>
      <c r="K338" s="647"/>
      <c r="L338" s="647"/>
      <c r="M338" s="648"/>
      <c r="N338" s="116"/>
      <c r="X338" s="143"/>
      <c r="AB338" s="44" t="str">
        <f>IF(AD329="","",IF(AK338&gt;0,IF(AK338&lt;=AD329,"X",""),""))</f>
        <v/>
      </c>
      <c r="AC338" s="261" t="str">
        <f>IF($F$33="","",$F$33)</f>
        <v/>
      </c>
      <c r="AD338" s="646"/>
      <c r="AE338" s="647"/>
      <c r="AF338" s="648"/>
      <c r="AG338" s="646"/>
      <c r="AH338" s="647"/>
      <c r="AI338" s="647"/>
      <c r="AJ338" s="648"/>
      <c r="AK338" s="116"/>
    </row>
    <row r="339" spans="4:47" ht="14.4" thickBot="1" x14ac:dyDescent="0.3">
      <c r="D339" s="38"/>
      <c r="E339" s="38"/>
      <c r="F339" s="38"/>
      <c r="G339" s="38"/>
      <c r="H339" s="38"/>
      <c r="I339" s="38"/>
      <c r="J339" s="38"/>
      <c r="K339" s="38"/>
      <c r="L339" s="38"/>
      <c r="M339" s="38"/>
      <c r="N339" s="38"/>
      <c r="X339" s="143"/>
      <c r="AA339" s="38"/>
      <c r="AB339" s="38"/>
      <c r="AC339" s="38"/>
      <c r="AD339" s="38"/>
      <c r="AE339" s="38"/>
      <c r="AF339" s="38"/>
      <c r="AG339" s="38"/>
      <c r="AH339" s="38"/>
      <c r="AI339" s="38"/>
      <c r="AJ339" s="38"/>
      <c r="AK339" s="38"/>
    </row>
    <row r="340" spans="4:47" x14ac:dyDescent="0.25">
      <c r="D340" s="654"/>
      <c r="E340" s="654"/>
      <c r="F340" s="654"/>
      <c r="G340" s="654"/>
      <c r="H340" s="654"/>
      <c r="I340" s="654"/>
      <c r="J340" s="654"/>
      <c r="K340" s="654"/>
      <c r="L340" s="654"/>
      <c r="M340" s="654"/>
      <c r="N340" s="654"/>
      <c r="X340" s="143"/>
      <c r="AA340" s="654"/>
      <c r="AB340" s="654"/>
      <c r="AC340" s="654"/>
      <c r="AD340" s="654"/>
      <c r="AE340" s="654"/>
      <c r="AF340" s="654"/>
      <c r="AG340" s="654"/>
      <c r="AH340" s="654"/>
      <c r="AI340" s="654"/>
      <c r="AJ340" s="654"/>
      <c r="AK340" s="654"/>
    </row>
    <row r="341" spans="4:47" x14ac:dyDescent="0.25">
      <c r="E341" s="34" t="s">
        <v>191</v>
      </c>
      <c r="F341" s="39">
        <f>F328+1</f>
        <v>28</v>
      </c>
      <c r="G341" s="34" t="s">
        <v>192</v>
      </c>
      <c r="H341" s="34"/>
      <c r="I341" s="34"/>
      <c r="J341" s="266" t="s">
        <v>351</v>
      </c>
      <c r="K341" s="265"/>
      <c r="X341" s="143"/>
      <c r="AB341" s="34" t="s">
        <v>191</v>
      </c>
      <c r="AC341" s="39">
        <f>AC328+1</f>
        <v>28</v>
      </c>
      <c r="AD341" s="34" t="s">
        <v>192</v>
      </c>
      <c r="AE341" s="34"/>
      <c r="AF341" s="34"/>
      <c r="AG341" s="266" t="s">
        <v>351</v>
      </c>
      <c r="AH341" s="265"/>
    </row>
    <row r="342" spans="4:47" x14ac:dyDescent="0.25">
      <c r="D342" s="649" t="s">
        <v>193</v>
      </c>
      <c r="E342" s="649"/>
      <c r="F342" s="40" t="s">
        <v>183</v>
      </c>
      <c r="G342" s="41">
        <f>IF(F342=O$4,P$4,IF(F342=O$5,P$5,IF(F342=O$6,P$6,IF(F342=O$7,P$7,IF(F342=O$8,P$8,"")))))</f>
        <v>0</v>
      </c>
      <c r="H342" s="41"/>
      <c r="I342" s="41"/>
      <c r="J342" s="266" t="s">
        <v>352</v>
      </c>
      <c r="K342" s="265"/>
      <c r="L342" s="42"/>
      <c r="M342" s="42"/>
      <c r="N342" s="42"/>
      <c r="O342" s="107">
        <f>IF(F342="",0,1)</f>
        <v>0</v>
      </c>
      <c r="P342" s="107">
        <f>IF(E344="",0,1)</f>
        <v>0</v>
      </c>
      <c r="Q342" s="107">
        <f>IF(E345="",0,1)</f>
        <v>0</v>
      </c>
      <c r="R342" s="107">
        <f>IF(E346="",0,1)</f>
        <v>0</v>
      </c>
      <c r="S342" s="107">
        <f>IF(E347="",0,1)</f>
        <v>0</v>
      </c>
      <c r="T342" s="107">
        <f>IF(E348="",0,1)</f>
        <v>0</v>
      </c>
      <c r="U342" s="107">
        <f>IF(E349="",0,1)</f>
        <v>0</v>
      </c>
      <c r="V342" s="107">
        <f>IF(E350="",0,1)</f>
        <v>0</v>
      </c>
      <c r="W342" s="107">
        <f>IF(E351="",0,1)</f>
        <v>0</v>
      </c>
      <c r="X342" s="143"/>
      <c r="AA342" s="649" t="s">
        <v>193</v>
      </c>
      <c r="AB342" s="649"/>
      <c r="AC342" s="40" t="s">
        <v>183</v>
      </c>
      <c r="AD342" s="41" t="str">
        <f>IF(AC342=AL$4,AM$4,IF(AC342=AL$5,AM$5,IF(AC342=AL$6,AM$6,IF(AC342=AL$7,AM$7,IF(AC342=AL$8,AM$8,"")))))</f>
        <v/>
      </c>
      <c r="AE342" s="41"/>
      <c r="AF342" s="41"/>
      <c r="AG342" s="266" t="s">
        <v>352</v>
      </c>
      <c r="AH342" s="265"/>
      <c r="AI342" s="42"/>
      <c r="AJ342" s="42"/>
      <c r="AK342" s="42"/>
      <c r="AL342" s="107">
        <f>IF(AC342="",0,1)</f>
        <v>0</v>
      </c>
      <c r="AM342" s="107">
        <f>IF(AB344="",0,1)</f>
        <v>0</v>
      </c>
      <c r="AN342" s="107">
        <f>IF(AB345="",0,1)</f>
        <v>0</v>
      </c>
      <c r="AO342" s="107">
        <f>IF(AB346="",0,1)</f>
        <v>0</v>
      </c>
      <c r="AP342" s="107">
        <f>IF(AB347="",0,1)</f>
        <v>0</v>
      </c>
      <c r="AQ342" s="107">
        <f>IF(AB348="",0,1)</f>
        <v>0</v>
      </c>
      <c r="AR342" s="107">
        <f>IF(AB349="",0,1)</f>
        <v>0</v>
      </c>
      <c r="AS342" s="107">
        <f>IF(AB350="",0,1)</f>
        <v>0</v>
      </c>
      <c r="AT342" s="107">
        <f>IF(AB351="",0,1)</f>
        <v>0</v>
      </c>
      <c r="AU342" s="107">
        <f>IF(AB351="",0,1)</f>
        <v>0</v>
      </c>
    </row>
    <row r="343" spans="4:47" x14ac:dyDescent="0.25">
      <c r="F343" s="439" t="s">
        <v>194</v>
      </c>
      <c r="G343" s="439" t="s">
        <v>195</v>
      </c>
      <c r="H343" s="439"/>
      <c r="I343" s="439"/>
      <c r="J343" s="439" t="s">
        <v>196</v>
      </c>
      <c r="K343" s="439"/>
      <c r="L343" s="439"/>
      <c r="M343" s="439"/>
      <c r="N343" s="439" t="s">
        <v>197</v>
      </c>
      <c r="X343" s="143"/>
      <c r="AC343" s="439" t="s">
        <v>194</v>
      </c>
      <c r="AD343" s="439" t="s">
        <v>195</v>
      </c>
      <c r="AE343" s="439"/>
      <c r="AF343" s="439"/>
      <c r="AG343" s="439" t="s">
        <v>196</v>
      </c>
      <c r="AH343" s="439"/>
      <c r="AI343" s="439"/>
      <c r="AJ343" s="439"/>
      <c r="AK343" s="439" t="s">
        <v>197</v>
      </c>
    </row>
    <row r="344" spans="4:47" ht="15" customHeight="1" x14ac:dyDescent="0.25">
      <c r="E344" s="44" t="str">
        <f>IF(N344="Yes", "X","")</f>
        <v/>
      </c>
      <c r="F344" s="482" t="str">
        <f>IF($F$26="","",$F$26)</f>
        <v>Food Access</v>
      </c>
      <c r="G344" s="651" t="s">
        <v>542</v>
      </c>
      <c r="H344" s="652"/>
      <c r="I344" s="652"/>
      <c r="J344" s="652"/>
      <c r="K344" s="652"/>
      <c r="L344" s="652"/>
      <c r="M344" s="653"/>
      <c r="N344" s="407"/>
      <c r="X344" s="143"/>
      <c r="AB344" s="44" t="str">
        <f>IF(AK344="Yes", "X","")</f>
        <v/>
      </c>
      <c r="AC344" s="482" t="str">
        <f>IF($F$26="","",$F$26)</f>
        <v>Food Access</v>
      </c>
      <c r="AD344" s="651" t="s">
        <v>542</v>
      </c>
      <c r="AE344" s="652"/>
      <c r="AF344" s="652"/>
      <c r="AG344" s="652"/>
      <c r="AH344" s="652"/>
      <c r="AI344" s="652"/>
      <c r="AJ344" s="653"/>
      <c r="AK344" s="407"/>
    </row>
    <row r="345" spans="4:47" ht="15" customHeight="1" x14ac:dyDescent="0.25">
      <c r="E345" s="44" t="str">
        <f>IF(G342="","",IF(N345&gt;0,IF(N345&lt;=G342,"X",""),""))</f>
        <v/>
      </c>
      <c r="F345" s="261" t="str">
        <f>IF($F$27="","",$F$27)</f>
        <v>Education</v>
      </c>
      <c r="G345" s="646"/>
      <c r="H345" s="647"/>
      <c r="I345" s="648"/>
      <c r="J345" s="646"/>
      <c r="K345" s="647"/>
      <c r="L345" s="647"/>
      <c r="M345" s="648"/>
      <c r="N345" s="116"/>
      <c r="X345" s="143"/>
      <c r="AB345" s="44" t="str">
        <f>IF(AD342="","",IF(AK345&gt;0,IF(AK345&lt;=AD342,"X",""),""))</f>
        <v/>
      </c>
      <c r="AC345" s="261" t="str">
        <f>IF($F$27="","",$F$27)</f>
        <v>Education</v>
      </c>
      <c r="AD345" s="646"/>
      <c r="AE345" s="647"/>
      <c r="AF345" s="648"/>
      <c r="AG345" s="646"/>
      <c r="AH345" s="647"/>
      <c r="AI345" s="647"/>
      <c r="AJ345" s="648"/>
      <c r="AK345" s="116"/>
    </row>
    <row r="346" spans="4:47" ht="15" customHeight="1" x14ac:dyDescent="0.25">
      <c r="E346" s="44" t="str">
        <f>IF(G342="","",IF(N346&gt;0,IF(N346&lt;=G342,"X",""),""))</f>
        <v/>
      </c>
      <c r="F346" s="261" t="str">
        <f>IF($F$28="","",$F$28)</f>
        <v>Job Training</v>
      </c>
      <c r="G346" s="646"/>
      <c r="H346" s="647"/>
      <c r="I346" s="648"/>
      <c r="J346" s="646"/>
      <c r="K346" s="647"/>
      <c r="L346" s="647"/>
      <c r="M346" s="648"/>
      <c r="N346" s="116"/>
      <c r="X346" s="143"/>
      <c r="AB346" s="44" t="str">
        <f>IF(AD342="","",IF(AK346&gt;0,IF(AK346&lt;=AD342,"X",""),""))</f>
        <v/>
      </c>
      <c r="AC346" s="261" t="str">
        <f>IF($F$28="","",$F$28)</f>
        <v>Job Training</v>
      </c>
      <c r="AD346" s="646"/>
      <c r="AE346" s="647"/>
      <c r="AF346" s="648"/>
      <c r="AG346" s="646"/>
      <c r="AH346" s="647"/>
      <c r="AI346" s="647"/>
      <c r="AJ346" s="648"/>
      <c r="AK346" s="116"/>
    </row>
    <row r="347" spans="4:47" ht="15" customHeight="1" x14ac:dyDescent="0.25">
      <c r="E347" s="44" t="str">
        <f>IF(G342="","",IF(N347&gt;0,IF(N347&lt;=G342,"X",""),""))</f>
        <v/>
      </c>
      <c r="F347" s="261" t="str">
        <f>IF($F$29="","",$F$29)</f>
        <v>Recreation</v>
      </c>
      <c r="G347" s="646"/>
      <c r="H347" s="647"/>
      <c r="I347" s="648"/>
      <c r="J347" s="646"/>
      <c r="K347" s="647"/>
      <c r="L347" s="647"/>
      <c r="M347" s="648"/>
      <c r="N347" s="116"/>
      <c r="X347" s="143"/>
      <c r="AB347" s="44" t="str">
        <f>IF(AD342="","",IF(AK347&gt;0,IF(AK347&lt;=AD342,"X",""),""))</f>
        <v/>
      </c>
      <c r="AC347" s="261" t="str">
        <f>IF($F$29="","",$F$29)</f>
        <v>Recreation</v>
      </c>
      <c r="AD347" s="646"/>
      <c r="AE347" s="647"/>
      <c r="AF347" s="648"/>
      <c r="AG347" s="646"/>
      <c r="AH347" s="647"/>
      <c r="AI347" s="647"/>
      <c r="AJ347" s="648"/>
      <c r="AK347" s="116"/>
    </row>
    <row r="348" spans="4:47" ht="15" customHeight="1" x14ac:dyDescent="0.25">
      <c r="E348" s="44" t="str">
        <f>IF(G342="","",IF(N348&gt;0,IF(N348&lt;=G342,"X",""),""))</f>
        <v/>
      </c>
      <c r="F348" s="261" t="str">
        <f>IF($F$30="","",$F$30)</f>
        <v>Health Services</v>
      </c>
      <c r="G348" s="646"/>
      <c r="H348" s="647"/>
      <c r="I348" s="648"/>
      <c r="J348" s="646"/>
      <c r="K348" s="647"/>
      <c r="L348" s="647"/>
      <c r="M348" s="648"/>
      <c r="N348" s="116"/>
      <c r="X348" s="143"/>
      <c r="AB348" s="44" t="str">
        <f>IF(AD342="","",IF(AK348&gt;0,IF(AK348&lt;=AD342,"X",""),""))</f>
        <v/>
      </c>
      <c r="AC348" s="261" t="str">
        <f>IF($F$30="","",$F$30)</f>
        <v>Health Services</v>
      </c>
      <c r="AD348" s="646"/>
      <c r="AE348" s="647"/>
      <c r="AF348" s="648"/>
      <c r="AG348" s="646"/>
      <c r="AH348" s="647"/>
      <c r="AI348" s="647"/>
      <c r="AJ348" s="648"/>
      <c r="AK348" s="116"/>
    </row>
    <row r="349" spans="4:47" ht="15" hidden="1" customHeight="1" x14ac:dyDescent="0.25">
      <c r="E349" s="44" t="str">
        <f>IF(G342="","",IF(N349&gt;0,IF(N349&lt;=G342,"X",""),""))</f>
        <v/>
      </c>
      <c r="F349" s="261" t="str">
        <f>IF($F$31="","",$F$31)</f>
        <v/>
      </c>
      <c r="G349" s="646"/>
      <c r="H349" s="647"/>
      <c r="I349" s="648"/>
      <c r="J349" s="646"/>
      <c r="K349" s="647"/>
      <c r="L349" s="647"/>
      <c r="M349" s="648"/>
      <c r="N349" s="116"/>
      <c r="X349" s="143"/>
      <c r="AB349" s="44" t="str">
        <f>IF(AD342="","",IF(AK349&gt;0,IF(AK349&lt;=AD342,"X",""),""))</f>
        <v/>
      </c>
      <c r="AC349" s="261" t="str">
        <f>IF($F$31="","",$F$31)</f>
        <v/>
      </c>
      <c r="AD349" s="646"/>
      <c r="AE349" s="647"/>
      <c r="AF349" s="648"/>
      <c r="AG349" s="646"/>
      <c r="AH349" s="647"/>
      <c r="AI349" s="647"/>
      <c r="AJ349" s="648"/>
      <c r="AK349" s="116"/>
    </row>
    <row r="350" spans="4:47" ht="15" hidden="1" customHeight="1" x14ac:dyDescent="0.25">
      <c r="E350" s="44" t="str">
        <f>IF(G342="","",IF(N350&gt;0,IF(N350&lt;=G342,"X",""),""))</f>
        <v/>
      </c>
      <c r="F350" s="261" t="str">
        <f>IF($F$32="","",$F$32)</f>
        <v/>
      </c>
      <c r="G350" s="646"/>
      <c r="H350" s="647"/>
      <c r="I350" s="648"/>
      <c r="J350" s="646"/>
      <c r="K350" s="647"/>
      <c r="L350" s="647"/>
      <c r="M350" s="648"/>
      <c r="N350" s="116"/>
      <c r="X350" s="143"/>
      <c r="AB350" s="44" t="str">
        <f>IF(AD342="","",IF(AK350&gt;0,IF(AK350&lt;=AD342,"X",""),""))</f>
        <v/>
      </c>
      <c r="AC350" s="261" t="str">
        <f>IF($F$32="","",$F$32)</f>
        <v/>
      </c>
      <c r="AD350" s="646"/>
      <c r="AE350" s="647"/>
      <c r="AF350" s="648"/>
      <c r="AG350" s="646"/>
      <c r="AH350" s="647"/>
      <c r="AI350" s="647"/>
      <c r="AJ350" s="648"/>
      <c r="AK350" s="116"/>
    </row>
    <row r="351" spans="4:47" ht="15" hidden="1" customHeight="1" x14ac:dyDescent="0.25">
      <c r="E351" s="44" t="str">
        <f>IF(G342="","",IF(N351&gt;0,IF(N351&lt;=G342,"X",""),""))</f>
        <v/>
      </c>
      <c r="F351" s="261" t="str">
        <f>IF($F$33="","",$F$33)</f>
        <v/>
      </c>
      <c r="G351" s="646"/>
      <c r="H351" s="647"/>
      <c r="I351" s="648"/>
      <c r="J351" s="646"/>
      <c r="K351" s="647"/>
      <c r="L351" s="647"/>
      <c r="M351" s="648"/>
      <c r="N351" s="116"/>
      <c r="X351" s="143"/>
      <c r="AB351" s="44" t="str">
        <f>IF(AD342="","",IF(AK351&gt;0,IF(AK351&lt;=AD342,"X",""),""))</f>
        <v/>
      </c>
      <c r="AC351" s="261" t="str">
        <f>IF($F$33="","",$F$33)</f>
        <v/>
      </c>
      <c r="AD351" s="646"/>
      <c r="AE351" s="647"/>
      <c r="AF351" s="648"/>
      <c r="AG351" s="646"/>
      <c r="AH351" s="647"/>
      <c r="AI351" s="647"/>
      <c r="AJ351" s="648"/>
      <c r="AK351" s="116"/>
    </row>
    <row r="352" spans="4:47" ht="14.4" thickBot="1" x14ac:dyDescent="0.3">
      <c r="D352" s="38"/>
      <c r="E352" s="38"/>
      <c r="F352" s="38"/>
      <c r="G352" s="38"/>
      <c r="H352" s="38"/>
      <c r="I352" s="38"/>
      <c r="J352" s="38"/>
      <c r="K352" s="38"/>
      <c r="L352" s="38"/>
      <c r="M352" s="38"/>
      <c r="N352" s="38"/>
      <c r="X352" s="143"/>
      <c r="AA352" s="38"/>
      <c r="AB352" s="38"/>
      <c r="AC352" s="38"/>
      <c r="AD352" s="38"/>
      <c r="AE352" s="38"/>
      <c r="AF352" s="38"/>
      <c r="AG352" s="38"/>
      <c r="AH352" s="38"/>
      <c r="AI352" s="38"/>
      <c r="AJ352" s="38"/>
      <c r="AK352" s="38"/>
    </row>
    <row r="353" spans="4:47" x14ac:dyDescent="0.25">
      <c r="D353" s="654"/>
      <c r="E353" s="654"/>
      <c r="F353" s="654"/>
      <c r="G353" s="654"/>
      <c r="H353" s="654"/>
      <c r="I353" s="654"/>
      <c r="J353" s="654"/>
      <c r="K353" s="654"/>
      <c r="L353" s="654"/>
      <c r="M353" s="654"/>
      <c r="N353" s="654"/>
      <c r="X353" s="143"/>
      <c r="AA353" s="654"/>
      <c r="AB353" s="654"/>
      <c r="AC353" s="654"/>
      <c r="AD353" s="654"/>
      <c r="AE353" s="654"/>
      <c r="AF353" s="654"/>
      <c r="AG353" s="654"/>
      <c r="AH353" s="654"/>
      <c r="AI353" s="654"/>
      <c r="AJ353" s="654"/>
      <c r="AK353" s="654"/>
    </row>
    <row r="354" spans="4:47" x14ac:dyDescent="0.25">
      <c r="E354" s="34" t="s">
        <v>191</v>
      </c>
      <c r="F354" s="39">
        <f>F341+1</f>
        <v>29</v>
      </c>
      <c r="G354" s="34" t="s">
        <v>192</v>
      </c>
      <c r="H354" s="34"/>
      <c r="I354" s="34"/>
      <c r="J354" s="266" t="s">
        <v>351</v>
      </c>
      <c r="K354" s="265"/>
      <c r="X354" s="143"/>
      <c r="AB354" s="34" t="s">
        <v>191</v>
      </c>
      <c r="AC354" s="39">
        <f>AC341+1</f>
        <v>29</v>
      </c>
      <c r="AD354" s="34" t="s">
        <v>192</v>
      </c>
      <c r="AE354" s="34"/>
      <c r="AF354" s="34"/>
      <c r="AG354" s="266" t="s">
        <v>351</v>
      </c>
      <c r="AH354" s="265"/>
    </row>
    <row r="355" spans="4:47" x14ac:dyDescent="0.25">
      <c r="D355" s="649" t="s">
        <v>193</v>
      </c>
      <c r="E355" s="649"/>
      <c r="F355" s="40" t="s">
        <v>183</v>
      </c>
      <c r="G355" s="41">
        <f>IF(F355=O$4,P$4,IF(F355=O$5,P$5,IF(F355=O$6,P$6,IF(F355=O$7,P$7,IF(F355=O$8,P$8,"")))))</f>
        <v>0</v>
      </c>
      <c r="H355" s="41"/>
      <c r="I355" s="41"/>
      <c r="J355" s="266" t="s">
        <v>352</v>
      </c>
      <c r="K355" s="265"/>
      <c r="L355" s="42"/>
      <c r="M355" s="42"/>
      <c r="N355" s="42"/>
      <c r="O355" s="107">
        <f>IF(F355="",0,1)</f>
        <v>0</v>
      </c>
      <c r="P355" s="107">
        <f>IF(E357="",0,1)</f>
        <v>0</v>
      </c>
      <c r="Q355" s="107">
        <f>IF(E358="",0,1)</f>
        <v>0</v>
      </c>
      <c r="R355" s="107">
        <f>IF(E359="",0,1)</f>
        <v>0</v>
      </c>
      <c r="S355" s="107">
        <f>IF(E360="",0,1)</f>
        <v>0</v>
      </c>
      <c r="T355" s="107">
        <f>IF(E361="",0,1)</f>
        <v>0</v>
      </c>
      <c r="U355" s="107">
        <f>IF(E362="",0,1)</f>
        <v>0</v>
      </c>
      <c r="V355" s="107">
        <f>IF(E363="",0,1)</f>
        <v>0</v>
      </c>
      <c r="W355" s="107">
        <f>IF(E364="",0,1)</f>
        <v>0</v>
      </c>
      <c r="X355" s="143"/>
      <c r="AA355" s="649" t="s">
        <v>193</v>
      </c>
      <c r="AB355" s="649"/>
      <c r="AC355" s="40" t="s">
        <v>183</v>
      </c>
      <c r="AD355" s="41" t="str">
        <f>IF(AC355=AL$4,AM$4,IF(AC355=AL$5,AM$5,IF(AC355=AL$6,AM$6,IF(AC355=AL$7,AM$7,IF(AC355=AL$8,AM$8,"")))))</f>
        <v/>
      </c>
      <c r="AE355" s="41"/>
      <c r="AF355" s="41"/>
      <c r="AG355" s="266" t="s">
        <v>352</v>
      </c>
      <c r="AH355" s="265"/>
      <c r="AI355" s="42"/>
      <c r="AJ355" s="42"/>
      <c r="AK355" s="42"/>
      <c r="AL355" s="107">
        <f>IF(AC355="",0,1)</f>
        <v>0</v>
      </c>
      <c r="AM355" s="107">
        <f>IF(AB357="",0,1)</f>
        <v>0</v>
      </c>
      <c r="AN355" s="107">
        <f>IF(AB358="",0,1)</f>
        <v>0</v>
      </c>
      <c r="AO355" s="107">
        <f>IF(AB359="",0,1)</f>
        <v>0</v>
      </c>
      <c r="AP355" s="107">
        <f>IF(AB360="",0,1)</f>
        <v>0</v>
      </c>
      <c r="AQ355" s="107">
        <f>IF(AB361="",0,1)</f>
        <v>0</v>
      </c>
      <c r="AR355" s="107">
        <f>IF(AB362="",0,1)</f>
        <v>0</v>
      </c>
      <c r="AS355" s="107">
        <f>IF(AB363="",0,1)</f>
        <v>0</v>
      </c>
      <c r="AT355" s="107">
        <f>IF(AB364="",0,1)</f>
        <v>0</v>
      </c>
      <c r="AU355" s="107">
        <f>IF(AB364="",0,1)</f>
        <v>0</v>
      </c>
    </row>
    <row r="356" spans="4:47" x14ac:dyDescent="0.25">
      <c r="F356" s="439" t="s">
        <v>194</v>
      </c>
      <c r="G356" s="439" t="s">
        <v>195</v>
      </c>
      <c r="H356" s="439"/>
      <c r="I356" s="439"/>
      <c r="J356" s="439" t="s">
        <v>196</v>
      </c>
      <c r="K356" s="439"/>
      <c r="L356" s="439"/>
      <c r="M356" s="439"/>
      <c r="N356" s="439" t="s">
        <v>197</v>
      </c>
      <c r="X356" s="143"/>
      <c r="AC356" s="439" t="s">
        <v>194</v>
      </c>
      <c r="AD356" s="439" t="s">
        <v>195</v>
      </c>
      <c r="AE356" s="439"/>
      <c r="AF356" s="439"/>
      <c r="AG356" s="439" t="s">
        <v>196</v>
      </c>
      <c r="AH356" s="439"/>
      <c r="AI356" s="439"/>
      <c r="AJ356" s="439"/>
      <c r="AK356" s="439" t="s">
        <v>197</v>
      </c>
    </row>
    <row r="357" spans="4:47" ht="15" customHeight="1" x14ac:dyDescent="0.25">
      <c r="E357" s="44" t="str">
        <f>IF(N357="Yes", "X","")</f>
        <v/>
      </c>
      <c r="F357" s="482" t="str">
        <f>IF($F$26="","",$F$26)</f>
        <v>Food Access</v>
      </c>
      <c r="G357" s="651" t="s">
        <v>542</v>
      </c>
      <c r="H357" s="652"/>
      <c r="I357" s="652"/>
      <c r="J357" s="652"/>
      <c r="K357" s="652"/>
      <c r="L357" s="652"/>
      <c r="M357" s="653"/>
      <c r="N357" s="407"/>
      <c r="X357" s="143"/>
      <c r="AB357" s="44" t="str">
        <f>IF(AK357="Yes", "X","")</f>
        <v/>
      </c>
      <c r="AC357" s="482" t="str">
        <f>IF($F$26="","",$F$26)</f>
        <v>Food Access</v>
      </c>
      <c r="AD357" s="651" t="s">
        <v>542</v>
      </c>
      <c r="AE357" s="652"/>
      <c r="AF357" s="652"/>
      <c r="AG357" s="652"/>
      <c r="AH357" s="652"/>
      <c r="AI357" s="652"/>
      <c r="AJ357" s="653"/>
      <c r="AK357" s="407"/>
    </row>
    <row r="358" spans="4:47" ht="15" customHeight="1" x14ac:dyDescent="0.25">
      <c r="E358" s="44" t="str">
        <f>IF(G355="","",IF(N358&gt;0,IF(N358&lt;=G355,"X",""),""))</f>
        <v/>
      </c>
      <c r="F358" s="261" t="str">
        <f>IF($F$27="","",$F$27)</f>
        <v>Education</v>
      </c>
      <c r="G358" s="646"/>
      <c r="H358" s="647"/>
      <c r="I358" s="648"/>
      <c r="J358" s="646"/>
      <c r="K358" s="647"/>
      <c r="L358" s="647"/>
      <c r="M358" s="648"/>
      <c r="N358" s="116"/>
      <c r="X358" s="143"/>
      <c r="AB358" s="44" t="str">
        <f>IF(AD355="","",IF(AK358&gt;0,IF(AK358&lt;=AD355,"X",""),""))</f>
        <v/>
      </c>
      <c r="AC358" s="261" t="str">
        <f>IF($F$27="","",$F$27)</f>
        <v>Education</v>
      </c>
      <c r="AD358" s="646"/>
      <c r="AE358" s="647"/>
      <c r="AF358" s="648"/>
      <c r="AG358" s="646"/>
      <c r="AH358" s="647"/>
      <c r="AI358" s="647"/>
      <c r="AJ358" s="648"/>
      <c r="AK358" s="116"/>
    </row>
    <row r="359" spans="4:47" ht="15" customHeight="1" x14ac:dyDescent="0.25">
      <c r="E359" s="44" t="str">
        <f>IF(G355="","",IF(N359&gt;0,IF(N359&lt;=G355,"X",""),""))</f>
        <v/>
      </c>
      <c r="F359" s="261" t="str">
        <f>IF($F$28="","",$F$28)</f>
        <v>Job Training</v>
      </c>
      <c r="G359" s="646"/>
      <c r="H359" s="647"/>
      <c r="I359" s="648"/>
      <c r="J359" s="646"/>
      <c r="K359" s="647"/>
      <c r="L359" s="647"/>
      <c r="M359" s="648"/>
      <c r="N359" s="116"/>
      <c r="X359" s="143"/>
      <c r="AB359" s="44" t="str">
        <f>IF(AD355="","",IF(AK359&gt;0,IF(AK359&lt;=AD355,"X",""),""))</f>
        <v/>
      </c>
      <c r="AC359" s="261" t="str">
        <f>IF($F$28="","",$F$28)</f>
        <v>Job Training</v>
      </c>
      <c r="AD359" s="646"/>
      <c r="AE359" s="647"/>
      <c r="AF359" s="648"/>
      <c r="AG359" s="646"/>
      <c r="AH359" s="647"/>
      <c r="AI359" s="647"/>
      <c r="AJ359" s="648"/>
      <c r="AK359" s="116"/>
    </row>
    <row r="360" spans="4:47" ht="15" customHeight="1" x14ac:dyDescent="0.25">
      <c r="E360" s="44" t="str">
        <f>IF(G355="","",IF(N360&gt;0,IF(N360&lt;=G355,"X",""),""))</f>
        <v/>
      </c>
      <c r="F360" s="261" t="str">
        <f>IF($F$29="","",$F$29)</f>
        <v>Recreation</v>
      </c>
      <c r="G360" s="646"/>
      <c r="H360" s="647"/>
      <c r="I360" s="648"/>
      <c r="J360" s="646"/>
      <c r="K360" s="647"/>
      <c r="L360" s="647"/>
      <c r="M360" s="648"/>
      <c r="N360" s="116"/>
      <c r="X360" s="143"/>
      <c r="AB360" s="44" t="str">
        <f>IF(AD355="","",IF(AK360&gt;0,IF(AK360&lt;=AD355,"X",""),""))</f>
        <v/>
      </c>
      <c r="AC360" s="261" t="str">
        <f>IF($F$29="","",$F$29)</f>
        <v>Recreation</v>
      </c>
      <c r="AD360" s="646"/>
      <c r="AE360" s="647"/>
      <c r="AF360" s="648"/>
      <c r="AG360" s="646"/>
      <c r="AH360" s="647"/>
      <c r="AI360" s="647"/>
      <c r="AJ360" s="648"/>
      <c r="AK360" s="116"/>
    </row>
    <row r="361" spans="4:47" ht="15" customHeight="1" x14ac:dyDescent="0.25">
      <c r="E361" s="44" t="str">
        <f>IF(G355="","",IF(N361&gt;0,IF(N361&lt;=G355,"X",""),""))</f>
        <v/>
      </c>
      <c r="F361" s="261" t="str">
        <f>IF($F$30="","",$F$30)</f>
        <v>Health Services</v>
      </c>
      <c r="G361" s="646"/>
      <c r="H361" s="647"/>
      <c r="I361" s="648"/>
      <c r="J361" s="646"/>
      <c r="K361" s="647"/>
      <c r="L361" s="647"/>
      <c r="M361" s="648"/>
      <c r="N361" s="116"/>
      <c r="X361" s="143"/>
      <c r="AB361" s="44" t="str">
        <f>IF(AD355="","",IF(AK361&gt;0,IF(AK361&lt;=AD355,"X",""),""))</f>
        <v/>
      </c>
      <c r="AC361" s="261" t="str">
        <f>IF($F$30="","",$F$30)</f>
        <v>Health Services</v>
      </c>
      <c r="AD361" s="646"/>
      <c r="AE361" s="647"/>
      <c r="AF361" s="648"/>
      <c r="AG361" s="646"/>
      <c r="AH361" s="647"/>
      <c r="AI361" s="647"/>
      <c r="AJ361" s="648"/>
      <c r="AK361" s="116"/>
    </row>
    <row r="362" spans="4:47" ht="15" hidden="1" customHeight="1" x14ac:dyDescent="0.25">
      <c r="E362" s="44" t="str">
        <f>IF(G355="","",IF(N362&gt;0,IF(N362&lt;=G355,"X",""),""))</f>
        <v/>
      </c>
      <c r="F362" s="261" t="str">
        <f>IF($F$31="","",$F$31)</f>
        <v/>
      </c>
      <c r="G362" s="646"/>
      <c r="H362" s="647"/>
      <c r="I362" s="648"/>
      <c r="J362" s="646"/>
      <c r="K362" s="647"/>
      <c r="L362" s="647"/>
      <c r="M362" s="648"/>
      <c r="N362" s="116"/>
      <c r="X362" s="143"/>
      <c r="AB362" s="44" t="str">
        <f>IF(AD355="","",IF(AK362&gt;0,IF(AK362&lt;=AD355,"X",""),""))</f>
        <v/>
      </c>
      <c r="AC362" s="261" t="str">
        <f>IF($F$31="","",$F$31)</f>
        <v/>
      </c>
      <c r="AD362" s="646"/>
      <c r="AE362" s="647"/>
      <c r="AF362" s="648"/>
      <c r="AG362" s="646"/>
      <c r="AH362" s="647"/>
      <c r="AI362" s="647"/>
      <c r="AJ362" s="648"/>
      <c r="AK362" s="116"/>
    </row>
    <row r="363" spans="4:47" ht="15" hidden="1" customHeight="1" x14ac:dyDescent="0.25">
      <c r="E363" s="44" t="str">
        <f>IF(G355="","",IF(N363&gt;0,IF(N363&lt;=G355,"X",""),""))</f>
        <v/>
      </c>
      <c r="F363" s="261" t="str">
        <f>IF($F$32="","",$F$32)</f>
        <v/>
      </c>
      <c r="G363" s="646"/>
      <c r="H363" s="647"/>
      <c r="I363" s="648"/>
      <c r="J363" s="646"/>
      <c r="K363" s="647"/>
      <c r="L363" s="647"/>
      <c r="M363" s="648"/>
      <c r="N363" s="116"/>
      <c r="X363" s="143"/>
      <c r="AB363" s="44" t="str">
        <f>IF(AD355="","",IF(AK363&gt;0,IF(AK363&lt;=AD355,"X",""),""))</f>
        <v/>
      </c>
      <c r="AC363" s="261" t="str">
        <f>IF($F$32="","",$F$32)</f>
        <v/>
      </c>
      <c r="AD363" s="646"/>
      <c r="AE363" s="647"/>
      <c r="AF363" s="648"/>
      <c r="AG363" s="646"/>
      <c r="AH363" s="647"/>
      <c r="AI363" s="647"/>
      <c r="AJ363" s="648"/>
      <c r="AK363" s="116"/>
    </row>
    <row r="364" spans="4:47" ht="15" hidden="1" customHeight="1" x14ac:dyDescent="0.25">
      <c r="E364" s="44" t="str">
        <f>IF(G355="","",IF(N364&gt;0,IF(N364&lt;=G355,"X",""),""))</f>
        <v/>
      </c>
      <c r="F364" s="261" t="str">
        <f>IF($F$33="","",$F$33)</f>
        <v/>
      </c>
      <c r="G364" s="646"/>
      <c r="H364" s="647"/>
      <c r="I364" s="648"/>
      <c r="J364" s="646"/>
      <c r="K364" s="647"/>
      <c r="L364" s="647"/>
      <c r="M364" s="648"/>
      <c r="N364" s="116"/>
      <c r="X364" s="143"/>
      <c r="AB364" s="44" t="str">
        <f>IF(AD355="","",IF(AK364&gt;0,IF(AK364&lt;=AD355,"X",""),""))</f>
        <v/>
      </c>
      <c r="AC364" s="261" t="str">
        <f>IF($F$33="","",$F$33)</f>
        <v/>
      </c>
      <c r="AD364" s="646"/>
      <c r="AE364" s="647"/>
      <c r="AF364" s="648"/>
      <c r="AG364" s="646"/>
      <c r="AH364" s="647"/>
      <c r="AI364" s="647"/>
      <c r="AJ364" s="648"/>
      <c r="AK364" s="116"/>
    </row>
    <row r="365" spans="4:47" ht="14.4" thickBot="1" x14ac:dyDescent="0.3">
      <c r="D365" s="38"/>
      <c r="E365" s="38"/>
      <c r="F365" s="38"/>
      <c r="G365" s="38"/>
      <c r="H365" s="38"/>
      <c r="I365" s="38"/>
      <c r="J365" s="38"/>
      <c r="K365" s="38"/>
      <c r="L365" s="38"/>
      <c r="M365" s="38"/>
      <c r="N365" s="38"/>
      <c r="X365" s="143"/>
      <c r="AA365" s="38"/>
      <c r="AB365" s="38"/>
      <c r="AC365" s="38"/>
      <c r="AD365" s="38"/>
      <c r="AE365" s="38"/>
      <c r="AF365" s="38"/>
      <c r="AG365" s="38"/>
      <c r="AH365" s="38"/>
      <c r="AI365" s="38"/>
      <c r="AJ365" s="38"/>
      <c r="AK365" s="38"/>
    </row>
    <row r="366" spans="4:47" x14ac:dyDescent="0.25">
      <c r="D366" s="654"/>
      <c r="E366" s="654"/>
      <c r="F366" s="654"/>
      <c r="G366" s="654"/>
      <c r="H366" s="654"/>
      <c r="I366" s="654"/>
      <c r="J366" s="654"/>
      <c r="K366" s="654"/>
      <c r="L366" s="654"/>
      <c r="M366" s="654"/>
      <c r="N366" s="654"/>
      <c r="X366" s="143"/>
      <c r="AA366" s="654"/>
      <c r="AB366" s="654"/>
      <c r="AC366" s="654"/>
      <c r="AD366" s="654"/>
      <c r="AE366" s="654"/>
      <c r="AF366" s="654"/>
      <c r="AG366" s="654"/>
      <c r="AH366" s="654"/>
      <c r="AI366" s="654"/>
      <c r="AJ366" s="654"/>
      <c r="AK366" s="654"/>
    </row>
    <row r="367" spans="4:47" x14ac:dyDescent="0.25">
      <c r="E367" s="34" t="s">
        <v>191</v>
      </c>
      <c r="F367" s="39">
        <f>F354+1</f>
        <v>30</v>
      </c>
      <c r="G367" s="34" t="s">
        <v>192</v>
      </c>
      <c r="H367" s="34"/>
      <c r="I367" s="34"/>
      <c r="J367" s="266" t="s">
        <v>351</v>
      </c>
      <c r="K367" s="265"/>
      <c r="X367" s="143"/>
      <c r="AB367" s="34" t="s">
        <v>191</v>
      </c>
      <c r="AC367" s="39">
        <f>AC354+1</f>
        <v>30</v>
      </c>
      <c r="AD367" s="34" t="s">
        <v>192</v>
      </c>
      <c r="AE367" s="34"/>
      <c r="AF367" s="34"/>
      <c r="AG367" s="266" t="s">
        <v>351</v>
      </c>
      <c r="AH367" s="265"/>
    </row>
    <row r="368" spans="4:47" x14ac:dyDescent="0.25">
      <c r="D368" s="649" t="s">
        <v>193</v>
      </c>
      <c r="E368" s="649"/>
      <c r="F368" s="40" t="s">
        <v>183</v>
      </c>
      <c r="G368" s="41">
        <f>IF(F368=O$4,P$4,IF(F368=O$5,P$5,IF(F368=O$6,P$6,IF(F368=O$7,P$7,IF(F368=O$8,P$8,"")))))</f>
        <v>0</v>
      </c>
      <c r="H368" s="41"/>
      <c r="I368" s="41"/>
      <c r="J368" s="266" t="s">
        <v>352</v>
      </c>
      <c r="K368" s="265"/>
      <c r="L368" s="42"/>
      <c r="M368" s="42"/>
      <c r="N368" s="42"/>
      <c r="O368" s="107">
        <f>IF(F368="",0,1)</f>
        <v>0</v>
      </c>
      <c r="P368" s="107">
        <f>IF(E370="",0,1)</f>
        <v>0</v>
      </c>
      <c r="Q368" s="107">
        <f>IF(E371="",0,1)</f>
        <v>0</v>
      </c>
      <c r="R368" s="107">
        <f>IF(E372="",0,1)</f>
        <v>0</v>
      </c>
      <c r="S368" s="107">
        <f>IF(E373="",0,1)</f>
        <v>0</v>
      </c>
      <c r="T368" s="107">
        <f>IF(E374="",0,1)</f>
        <v>0</v>
      </c>
      <c r="U368" s="107">
        <f>IF(E375="",0,1)</f>
        <v>0</v>
      </c>
      <c r="V368" s="107">
        <f>IF(E376="",0,1)</f>
        <v>0</v>
      </c>
      <c r="W368" s="107">
        <f>IF(E377="",0,1)</f>
        <v>0</v>
      </c>
      <c r="X368" s="143"/>
      <c r="AA368" s="649" t="s">
        <v>193</v>
      </c>
      <c r="AB368" s="649"/>
      <c r="AC368" s="40" t="s">
        <v>183</v>
      </c>
      <c r="AD368" s="41" t="str">
        <f>IF(AC368=AL$4,AM$4,IF(AC368=AL$5,AM$5,IF(AC368=AL$6,AM$6,IF(AC368=AL$7,AM$7,IF(AC368=AL$8,AM$8,"")))))</f>
        <v/>
      </c>
      <c r="AE368" s="41"/>
      <c r="AF368" s="41"/>
      <c r="AG368" s="266" t="s">
        <v>352</v>
      </c>
      <c r="AH368" s="265"/>
      <c r="AI368" s="42"/>
      <c r="AJ368" s="42"/>
      <c r="AK368" s="42"/>
      <c r="AL368" s="107">
        <f>IF(AC368="",0,1)</f>
        <v>0</v>
      </c>
      <c r="AM368" s="107">
        <f>IF(AB370="",0,1)</f>
        <v>0</v>
      </c>
      <c r="AN368" s="107">
        <f>IF(AB371="",0,1)</f>
        <v>0</v>
      </c>
      <c r="AO368" s="107">
        <f>IF(AB372="",0,1)</f>
        <v>0</v>
      </c>
      <c r="AP368" s="107">
        <f>IF(AB373="",0,1)</f>
        <v>0</v>
      </c>
      <c r="AQ368" s="107">
        <f>IF(AB374="",0,1)</f>
        <v>0</v>
      </c>
      <c r="AR368" s="107">
        <f>IF(AB375="",0,1)</f>
        <v>0</v>
      </c>
      <c r="AS368" s="107">
        <f>IF(AB376="",0,1)</f>
        <v>0</v>
      </c>
      <c r="AT368" s="107">
        <f>IF(AB377="",0,1)</f>
        <v>0</v>
      </c>
      <c r="AU368" s="107">
        <f>IF(AB377="",0,1)</f>
        <v>0</v>
      </c>
    </row>
    <row r="369" spans="4:47" x14ac:dyDescent="0.25">
      <c r="F369" s="439" t="s">
        <v>194</v>
      </c>
      <c r="G369" s="439" t="s">
        <v>195</v>
      </c>
      <c r="H369" s="439"/>
      <c r="I369" s="439"/>
      <c r="J369" s="439" t="s">
        <v>196</v>
      </c>
      <c r="K369" s="439"/>
      <c r="L369" s="439"/>
      <c r="M369" s="439"/>
      <c r="N369" s="439" t="s">
        <v>197</v>
      </c>
      <c r="X369" s="143"/>
      <c r="AC369" s="439" t="s">
        <v>194</v>
      </c>
      <c r="AD369" s="439" t="s">
        <v>195</v>
      </c>
      <c r="AE369" s="439"/>
      <c r="AF369" s="439"/>
      <c r="AG369" s="439" t="s">
        <v>196</v>
      </c>
      <c r="AH369" s="439"/>
      <c r="AI369" s="439"/>
      <c r="AJ369" s="439"/>
      <c r="AK369" s="439" t="s">
        <v>197</v>
      </c>
    </row>
    <row r="370" spans="4:47" ht="15" customHeight="1" x14ac:dyDescent="0.25">
      <c r="E370" s="44" t="str">
        <f>IF(N370="Yes", "X","")</f>
        <v/>
      </c>
      <c r="F370" s="482" t="str">
        <f>IF($F$26="","",$F$26)</f>
        <v>Food Access</v>
      </c>
      <c r="G370" s="651" t="s">
        <v>542</v>
      </c>
      <c r="H370" s="652"/>
      <c r="I370" s="652"/>
      <c r="J370" s="652"/>
      <c r="K370" s="652"/>
      <c r="L370" s="652"/>
      <c r="M370" s="653"/>
      <c r="N370" s="407"/>
      <c r="X370" s="143"/>
      <c r="AB370" s="44" t="str">
        <f>IF(AK370="Yes", "X","")</f>
        <v/>
      </c>
      <c r="AC370" s="482" t="str">
        <f>IF($F$26="","",$F$26)</f>
        <v>Food Access</v>
      </c>
      <c r="AD370" s="651" t="s">
        <v>542</v>
      </c>
      <c r="AE370" s="652"/>
      <c r="AF370" s="652"/>
      <c r="AG370" s="652"/>
      <c r="AH370" s="652"/>
      <c r="AI370" s="652"/>
      <c r="AJ370" s="653"/>
      <c r="AK370" s="407"/>
    </row>
    <row r="371" spans="4:47" ht="15" customHeight="1" x14ac:dyDescent="0.25">
      <c r="E371" s="44" t="str">
        <f>IF(G368="","",IF(N371&gt;0,IF(N371&lt;=G368,"X",""),""))</f>
        <v/>
      </c>
      <c r="F371" s="261" t="str">
        <f>IF($F$27="","",$F$27)</f>
        <v>Education</v>
      </c>
      <c r="G371" s="646"/>
      <c r="H371" s="647"/>
      <c r="I371" s="648"/>
      <c r="J371" s="646"/>
      <c r="K371" s="647"/>
      <c r="L371" s="647"/>
      <c r="M371" s="648"/>
      <c r="N371" s="116"/>
      <c r="X371" s="143"/>
      <c r="AB371" s="44" t="str">
        <f>IF(AD368="","",IF(AK371&gt;0,IF(AK371&lt;=AD368,"X",""),""))</f>
        <v/>
      </c>
      <c r="AC371" s="261" t="str">
        <f>IF($F$27="","",$F$27)</f>
        <v>Education</v>
      </c>
      <c r="AD371" s="646"/>
      <c r="AE371" s="647"/>
      <c r="AF371" s="648"/>
      <c r="AG371" s="646"/>
      <c r="AH371" s="647"/>
      <c r="AI371" s="647"/>
      <c r="AJ371" s="648"/>
      <c r="AK371" s="116"/>
    </row>
    <row r="372" spans="4:47" ht="15" customHeight="1" x14ac:dyDescent="0.25">
      <c r="E372" s="44" t="str">
        <f>IF(G368="","",IF(N372&gt;0,IF(N372&lt;=G368,"X",""),""))</f>
        <v/>
      </c>
      <c r="F372" s="261" t="str">
        <f>IF($F$28="","",$F$28)</f>
        <v>Job Training</v>
      </c>
      <c r="G372" s="646"/>
      <c r="H372" s="647"/>
      <c r="I372" s="648"/>
      <c r="J372" s="646"/>
      <c r="K372" s="647"/>
      <c r="L372" s="647"/>
      <c r="M372" s="648"/>
      <c r="N372" s="116"/>
      <c r="X372" s="143"/>
      <c r="AB372" s="44" t="str">
        <f>IF(AD368="","",IF(AK372&gt;0,IF(AK372&lt;=AD368,"X",""),""))</f>
        <v/>
      </c>
      <c r="AC372" s="261" t="str">
        <f>IF($F$28="","",$F$28)</f>
        <v>Job Training</v>
      </c>
      <c r="AD372" s="646"/>
      <c r="AE372" s="647"/>
      <c r="AF372" s="648"/>
      <c r="AG372" s="646"/>
      <c r="AH372" s="647"/>
      <c r="AI372" s="647"/>
      <c r="AJ372" s="648"/>
      <c r="AK372" s="116"/>
    </row>
    <row r="373" spans="4:47" ht="15" customHeight="1" x14ac:dyDescent="0.25">
      <c r="E373" s="44" t="str">
        <f>IF(G368="","",IF(N373&gt;0,IF(N373&lt;=G368,"X",""),""))</f>
        <v/>
      </c>
      <c r="F373" s="261" t="str">
        <f>IF($F$29="","",$F$29)</f>
        <v>Recreation</v>
      </c>
      <c r="G373" s="646"/>
      <c r="H373" s="647"/>
      <c r="I373" s="648"/>
      <c r="J373" s="646"/>
      <c r="K373" s="647"/>
      <c r="L373" s="647"/>
      <c r="M373" s="648"/>
      <c r="N373" s="116"/>
      <c r="X373" s="143"/>
      <c r="AB373" s="44" t="str">
        <f>IF(AD368="","",IF(AK373&gt;0,IF(AK373&lt;=AD368,"X",""),""))</f>
        <v/>
      </c>
      <c r="AC373" s="261" t="str">
        <f>IF($F$29="","",$F$29)</f>
        <v>Recreation</v>
      </c>
      <c r="AD373" s="646"/>
      <c r="AE373" s="647"/>
      <c r="AF373" s="648"/>
      <c r="AG373" s="646"/>
      <c r="AH373" s="647"/>
      <c r="AI373" s="647"/>
      <c r="AJ373" s="648"/>
      <c r="AK373" s="116"/>
    </row>
    <row r="374" spans="4:47" ht="15" customHeight="1" x14ac:dyDescent="0.25">
      <c r="E374" s="44" t="str">
        <f>IF(G368="","",IF(N374&gt;0,IF(N374&lt;=G368,"X",""),""))</f>
        <v/>
      </c>
      <c r="F374" s="261" t="str">
        <f>IF($F$30="","",$F$30)</f>
        <v>Health Services</v>
      </c>
      <c r="G374" s="646"/>
      <c r="H374" s="647"/>
      <c r="I374" s="648"/>
      <c r="J374" s="646"/>
      <c r="K374" s="647"/>
      <c r="L374" s="647"/>
      <c r="M374" s="648"/>
      <c r="N374" s="116"/>
      <c r="X374" s="143"/>
      <c r="AB374" s="44" t="str">
        <f>IF(AD368="","",IF(AK374&gt;0,IF(AK374&lt;=AD368,"X",""),""))</f>
        <v/>
      </c>
      <c r="AC374" s="261" t="str">
        <f>IF($F$30="","",$F$30)</f>
        <v>Health Services</v>
      </c>
      <c r="AD374" s="646"/>
      <c r="AE374" s="647"/>
      <c r="AF374" s="648"/>
      <c r="AG374" s="646"/>
      <c r="AH374" s="647"/>
      <c r="AI374" s="647"/>
      <c r="AJ374" s="648"/>
      <c r="AK374" s="116"/>
    </row>
    <row r="375" spans="4:47" ht="15" hidden="1" customHeight="1" x14ac:dyDescent="0.25">
      <c r="E375" s="44" t="str">
        <f>IF(G368="","",IF(N375&gt;0,IF(N375&lt;=G368,"X",""),""))</f>
        <v/>
      </c>
      <c r="F375" s="261" t="str">
        <f>IF($F$31="","",$F$31)</f>
        <v/>
      </c>
      <c r="G375" s="646"/>
      <c r="H375" s="647"/>
      <c r="I375" s="648"/>
      <c r="J375" s="646"/>
      <c r="K375" s="647"/>
      <c r="L375" s="647"/>
      <c r="M375" s="648"/>
      <c r="N375" s="116"/>
      <c r="X375" s="143"/>
      <c r="AB375" s="44" t="str">
        <f>IF(AD368="","",IF(AK375&gt;0,IF(AK375&lt;=AD368,"X",""),""))</f>
        <v/>
      </c>
      <c r="AC375" s="261" t="str">
        <f>IF($F$31="","",$F$31)</f>
        <v/>
      </c>
      <c r="AD375" s="646"/>
      <c r="AE375" s="647"/>
      <c r="AF375" s="648"/>
      <c r="AG375" s="646"/>
      <c r="AH375" s="647"/>
      <c r="AI375" s="647"/>
      <c r="AJ375" s="648"/>
      <c r="AK375" s="116"/>
    </row>
    <row r="376" spans="4:47" ht="15" hidden="1" customHeight="1" x14ac:dyDescent="0.25">
      <c r="E376" s="44" t="str">
        <f>IF(G368="","",IF(N376&gt;0,IF(N376&lt;=G368,"X",""),""))</f>
        <v/>
      </c>
      <c r="F376" s="261" t="str">
        <f>IF($F$32="","",$F$32)</f>
        <v/>
      </c>
      <c r="G376" s="646"/>
      <c r="H376" s="647"/>
      <c r="I376" s="648"/>
      <c r="J376" s="646"/>
      <c r="K376" s="647"/>
      <c r="L376" s="647"/>
      <c r="M376" s="648"/>
      <c r="N376" s="116"/>
      <c r="X376" s="143"/>
      <c r="AB376" s="44" t="str">
        <f>IF(AD368="","",IF(AK376&gt;0,IF(AK376&lt;=AD368,"X",""),""))</f>
        <v/>
      </c>
      <c r="AC376" s="261" t="str">
        <f>IF($F$32="","",$F$32)</f>
        <v/>
      </c>
      <c r="AD376" s="646"/>
      <c r="AE376" s="647"/>
      <c r="AF376" s="648"/>
      <c r="AG376" s="646"/>
      <c r="AH376" s="647"/>
      <c r="AI376" s="647"/>
      <c r="AJ376" s="648"/>
      <c r="AK376" s="116"/>
    </row>
    <row r="377" spans="4:47" ht="15" hidden="1" customHeight="1" x14ac:dyDescent="0.25">
      <c r="E377" s="44" t="str">
        <f>IF(G368="","",IF(N377&gt;0,IF(N377&lt;=G368,"X",""),""))</f>
        <v/>
      </c>
      <c r="F377" s="261" t="str">
        <f>IF($F$33="","",$F$33)</f>
        <v/>
      </c>
      <c r="G377" s="646"/>
      <c r="H377" s="647"/>
      <c r="I377" s="648"/>
      <c r="J377" s="646"/>
      <c r="K377" s="647"/>
      <c r="L377" s="647"/>
      <c r="M377" s="648"/>
      <c r="N377" s="116"/>
      <c r="X377" s="143"/>
      <c r="AB377" s="44" t="str">
        <f>IF(AD368="","",IF(AK377&gt;0,IF(AK377&lt;=AD368,"X",""),""))</f>
        <v/>
      </c>
      <c r="AC377" s="261" t="str">
        <f>IF($F$33="","",$F$33)</f>
        <v/>
      </c>
      <c r="AD377" s="646"/>
      <c r="AE377" s="647"/>
      <c r="AF377" s="648"/>
      <c r="AG377" s="646"/>
      <c r="AH377" s="647"/>
      <c r="AI377" s="647"/>
      <c r="AJ377" s="648"/>
      <c r="AK377" s="116"/>
    </row>
    <row r="378" spans="4:47" ht="14.4" thickBot="1" x14ac:dyDescent="0.3">
      <c r="D378" s="38"/>
      <c r="E378" s="38"/>
      <c r="F378" s="38"/>
      <c r="G378" s="38"/>
      <c r="H378" s="38"/>
      <c r="I378" s="38"/>
      <c r="J378" s="38"/>
      <c r="K378" s="38"/>
      <c r="L378" s="38"/>
      <c r="M378" s="38"/>
      <c r="N378" s="38"/>
      <c r="X378" s="143"/>
      <c r="AA378" s="38"/>
      <c r="AB378" s="38"/>
      <c r="AC378" s="38"/>
      <c r="AD378" s="38"/>
      <c r="AE378" s="38"/>
      <c r="AF378" s="38"/>
      <c r="AG378" s="38"/>
      <c r="AH378" s="38"/>
      <c r="AI378" s="38"/>
      <c r="AJ378" s="38"/>
      <c r="AK378" s="38"/>
    </row>
    <row r="379" spans="4:47" x14ac:dyDescent="0.25">
      <c r="D379" s="654"/>
      <c r="E379" s="654"/>
      <c r="F379" s="654"/>
      <c r="G379" s="654"/>
      <c r="H379" s="654"/>
      <c r="I379" s="654"/>
      <c r="J379" s="654"/>
      <c r="K379" s="654"/>
      <c r="L379" s="654"/>
      <c r="M379" s="654"/>
      <c r="N379" s="654"/>
      <c r="X379" s="143"/>
      <c r="AA379" s="654"/>
      <c r="AB379" s="654"/>
      <c r="AC379" s="654"/>
      <c r="AD379" s="654"/>
      <c r="AE379" s="654"/>
      <c r="AF379" s="654"/>
      <c r="AG379" s="654"/>
      <c r="AH379" s="654"/>
      <c r="AI379" s="654"/>
      <c r="AJ379" s="654"/>
      <c r="AK379" s="654"/>
    </row>
    <row r="380" spans="4:47" x14ac:dyDescent="0.25">
      <c r="E380" s="34" t="s">
        <v>191</v>
      </c>
      <c r="F380" s="39">
        <f>F367+1</f>
        <v>31</v>
      </c>
      <c r="G380" s="34" t="s">
        <v>192</v>
      </c>
      <c r="H380" s="34"/>
      <c r="I380" s="34"/>
      <c r="J380" s="266" t="s">
        <v>351</v>
      </c>
      <c r="K380" s="265"/>
      <c r="X380" s="143"/>
      <c r="AB380" s="34" t="s">
        <v>191</v>
      </c>
      <c r="AC380" s="39">
        <f>AC367+1</f>
        <v>31</v>
      </c>
      <c r="AD380" s="34" t="s">
        <v>192</v>
      </c>
      <c r="AE380" s="34"/>
      <c r="AF380" s="34"/>
      <c r="AG380" s="266" t="s">
        <v>351</v>
      </c>
      <c r="AH380" s="265"/>
    </row>
    <row r="381" spans="4:47" x14ac:dyDescent="0.25">
      <c r="D381" s="649" t="s">
        <v>193</v>
      </c>
      <c r="E381" s="649"/>
      <c r="F381" s="40" t="s">
        <v>183</v>
      </c>
      <c r="G381" s="41">
        <f>IF(F381=O$4,P$4,IF(F381=O$5,P$5,IF(F381=O$6,P$6,IF(F381=O$7,P$7,IF(F381=O$8,P$8,"")))))</f>
        <v>0</v>
      </c>
      <c r="H381" s="41"/>
      <c r="I381" s="41"/>
      <c r="J381" s="266" t="s">
        <v>352</v>
      </c>
      <c r="K381" s="265"/>
      <c r="L381" s="42"/>
      <c r="M381" s="42"/>
      <c r="N381" s="42"/>
      <c r="O381" s="107">
        <f>IF(F381="",0,1)</f>
        <v>0</v>
      </c>
      <c r="P381" s="107">
        <f>IF(E383="",0,1)</f>
        <v>0</v>
      </c>
      <c r="Q381" s="107">
        <f>IF(E384="",0,1)</f>
        <v>0</v>
      </c>
      <c r="R381" s="107">
        <f>IF(E385="",0,1)</f>
        <v>0</v>
      </c>
      <c r="S381" s="107">
        <f>IF(E386="",0,1)</f>
        <v>0</v>
      </c>
      <c r="T381" s="107">
        <f>IF(E387="",0,1)</f>
        <v>0</v>
      </c>
      <c r="U381" s="107">
        <f>IF(E388="",0,1)</f>
        <v>0</v>
      </c>
      <c r="V381" s="107">
        <f>IF(E389="",0,1)</f>
        <v>0</v>
      </c>
      <c r="W381" s="107">
        <f>IF(E390="",0,1)</f>
        <v>0</v>
      </c>
      <c r="X381" s="143"/>
      <c r="AA381" s="649" t="s">
        <v>193</v>
      </c>
      <c r="AB381" s="649"/>
      <c r="AC381" s="40" t="s">
        <v>183</v>
      </c>
      <c r="AD381" s="41" t="str">
        <f>IF(AC381=AL$4,AM$4,IF(AC381=AL$5,AM$5,IF(AC381=AL$6,AM$6,IF(AC381=AL$7,AM$7,IF(AC381=AL$8,AM$8,"")))))</f>
        <v/>
      </c>
      <c r="AE381" s="41"/>
      <c r="AF381" s="41"/>
      <c r="AG381" s="266" t="s">
        <v>352</v>
      </c>
      <c r="AH381" s="265"/>
      <c r="AI381" s="42"/>
      <c r="AJ381" s="42"/>
      <c r="AK381" s="42"/>
      <c r="AL381" s="107">
        <f>IF(AC381="",0,1)</f>
        <v>0</v>
      </c>
      <c r="AM381" s="107">
        <f>IF(AB383="",0,1)</f>
        <v>0</v>
      </c>
      <c r="AN381" s="107">
        <f>IF(AB384="",0,1)</f>
        <v>0</v>
      </c>
      <c r="AO381" s="107">
        <f>IF(AB385="",0,1)</f>
        <v>0</v>
      </c>
      <c r="AP381" s="107">
        <f>IF(AB386="",0,1)</f>
        <v>0</v>
      </c>
      <c r="AQ381" s="107">
        <f>IF(AB387="",0,1)</f>
        <v>0</v>
      </c>
      <c r="AR381" s="107">
        <f>IF(AB388="",0,1)</f>
        <v>0</v>
      </c>
      <c r="AS381" s="107">
        <f>IF(AB389="",0,1)</f>
        <v>0</v>
      </c>
      <c r="AT381" s="107">
        <f>IF(AB390="",0,1)</f>
        <v>0</v>
      </c>
      <c r="AU381" s="107">
        <f>IF(AB390="",0,1)</f>
        <v>0</v>
      </c>
    </row>
    <row r="382" spans="4:47" x14ac:dyDescent="0.25">
      <c r="F382" s="439" t="s">
        <v>194</v>
      </c>
      <c r="G382" s="439" t="s">
        <v>195</v>
      </c>
      <c r="H382" s="439"/>
      <c r="I382" s="439"/>
      <c r="J382" s="439" t="s">
        <v>196</v>
      </c>
      <c r="K382" s="439"/>
      <c r="L382" s="439"/>
      <c r="M382" s="439"/>
      <c r="N382" s="439" t="s">
        <v>197</v>
      </c>
      <c r="X382" s="143"/>
      <c r="AC382" s="439" t="s">
        <v>194</v>
      </c>
      <c r="AD382" s="439" t="s">
        <v>195</v>
      </c>
      <c r="AE382" s="439"/>
      <c r="AF382" s="439"/>
      <c r="AG382" s="439" t="s">
        <v>196</v>
      </c>
      <c r="AH382" s="439"/>
      <c r="AI382" s="439"/>
      <c r="AJ382" s="439"/>
      <c r="AK382" s="439" t="s">
        <v>197</v>
      </c>
    </row>
    <row r="383" spans="4:47" ht="15" customHeight="1" x14ac:dyDescent="0.25">
      <c r="E383" s="44" t="str">
        <f>IF(N383="Yes", "X","")</f>
        <v/>
      </c>
      <c r="F383" s="482" t="str">
        <f>IF($F$26="","",$F$26)</f>
        <v>Food Access</v>
      </c>
      <c r="G383" s="651" t="s">
        <v>542</v>
      </c>
      <c r="H383" s="652"/>
      <c r="I383" s="652"/>
      <c r="J383" s="652"/>
      <c r="K383" s="652"/>
      <c r="L383" s="652"/>
      <c r="M383" s="653"/>
      <c r="N383" s="407"/>
      <c r="X383" s="143"/>
      <c r="AB383" s="44" t="str">
        <f>IF(AK383="Yes", "X","")</f>
        <v/>
      </c>
      <c r="AC383" s="482" t="str">
        <f>IF($F$26="","",$F$26)</f>
        <v>Food Access</v>
      </c>
      <c r="AD383" s="651" t="s">
        <v>542</v>
      </c>
      <c r="AE383" s="652"/>
      <c r="AF383" s="652"/>
      <c r="AG383" s="652"/>
      <c r="AH383" s="652"/>
      <c r="AI383" s="652"/>
      <c r="AJ383" s="653"/>
      <c r="AK383" s="407"/>
    </row>
    <row r="384" spans="4:47" ht="15" customHeight="1" x14ac:dyDescent="0.25">
      <c r="E384" s="44" t="str">
        <f>IF(G381="","",IF(N384&gt;0,IF(N384&lt;=G381,"X",""),""))</f>
        <v/>
      </c>
      <c r="F384" s="261" t="str">
        <f>IF($F$27="","",$F$27)</f>
        <v>Education</v>
      </c>
      <c r="G384" s="646"/>
      <c r="H384" s="647"/>
      <c r="I384" s="648"/>
      <c r="J384" s="646"/>
      <c r="K384" s="647"/>
      <c r="L384" s="647"/>
      <c r="M384" s="648"/>
      <c r="N384" s="116"/>
      <c r="X384" s="143"/>
      <c r="AB384" s="44" t="str">
        <f>IF(AD381="","",IF(AK384&gt;0,IF(AK384&lt;=AD381,"X",""),""))</f>
        <v/>
      </c>
      <c r="AC384" s="261" t="str">
        <f>IF($F$27="","",$F$27)</f>
        <v>Education</v>
      </c>
      <c r="AD384" s="646"/>
      <c r="AE384" s="647"/>
      <c r="AF384" s="648"/>
      <c r="AG384" s="646"/>
      <c r="AH384" s="647"/>
      <c r="AI384" s="647"/>
      <c r="AJ384" s="648"/>
      <c r="AK384" s="116"/>
    </row>
    <row r="385" spans="4:47" ht="15" customHeight="1" x14ac:dyDescent="0.25">
      <c r="E385" s="44" t="str">
        <f>IF(G381="","",IF(N385&gt;0,IF(N385&lt;=G381,"X",""),""))</f>
        <v/>
      </c>
      <c r="F385" s="261" t="str">
        <f>IF($F$28="","",$F$28)</f>
        <v>Job Training</v>
      </c>
      <c r="G385" s="646"/>
      <c r="H385" s="647"/>
      <c r="I385" s="648"/>
      <c r="J385" s="646"/>
      <c r="K385" s="647"/>
      <c r="L385" s="647"/>
      <c r="M385" s="648"/>
      <c r="N385" s="116"/>
      <c r="X385" s="143"/>
      <c r="AB385" s="44" t="str">
        <f>IF(AD381="","",IF(AK385&gt;0,IF(AK385&lt;=AD381,"X",""),""))</f>
        <v/>
      </c>
      <c r="AC385" s="261" t="str">
        <f>IF($F$28="","",$F$28)</f>
        <v>Job Training</v>
      </c>
      <c r="AD385" s="646"/>
      <c r="AE385" s="647"/>
      <c r="AF385" s="648"/>
      <c r="AG385" s="646"/>
      <c r="AH385" s="647"/>
      <c r="AI385" s="647"/>
      <c r="AJ385" s="648"/>
      <c r="AK385" s="116"/>
    </row>
    <row r="386" spans="4:47" ht="15" customHeight="1" x14ac:dyDescent="0.25">
      <c r="E386" s="44" t="str">
        <f>IF(G381="","",IF(N386&gt;0,IF(N386&lt;=G381,"X",""),""))</f>
        <v/>
      </c>
      <c r="F386" s="261" t="str">
        <f>IF($F$29="","",$F$29)</f>
        <v>Recreation</v>
      </c>
      <c r="G386" s="646"/>
      <c r="H386" s="647"/>
      <c r="I386" s="648"/>
      <c r="J386" s="646"/>
      <c r="K386" s="647"/>
      <c r="L386" s="647"/>
      <c r="M386" s="648"/>
      <c r="N386" s="116"/>
      <c r="X386" s="143"/>
      <c r="AB386" s="44" t="str">
        <f>IF(AD381="","",IF(AK386&gt;0,IF(AK386&lt;=AD381,"X",""),""))</f>
        <v/>
      </c>
      <c r="AC386" s="261" t="str">
        <f>IF($F$29="","",$F$29)</f>
        <v>Recreation</v>
      </c>
      <c r="AD386" s="646"/>
      <c r="AE386" s="647"/>
      <c r="AF386" s="648"/>
      <c r="AG386" s="646"/>
      <c r="AH386" s="647"/>
      <c r="AI386" s="647"/>
      <c r="AJ386" s="648"/>
      <c r="AK386" s="116"/>
    </row>
    <row r="387" spans="4:47" ht="15" customHeight="1" x14ac:dyDescent="0.25">
      <c r="E387" s="44" t="str">
        <f>IF(G381="","",IF(N387&gt;0,IF(N387&lt;=G381,"X",""),""))</f>
        <v/>
      </c>
      <c r="F387" s="261" t="str">
        <f>IF($F$30="","",$F$30)</f>
        <v>Health Services</v>
      </c>
      <c r="G387" s="646"/>
      <c r="H387" s="647"/>
      <c r="I387" s="648"/>
      <c r="J387" s="646"/>
      <c r="K387" s="647"/>
      <c r="L387" s="647"/>
      <c r="M387" s="648"/>
      <c r="N387" s="116"/>
      <c r="X387" s="143"/>
      <c r="AB387" s="44" t="str">
        <f>IF(AD381="","",IF(AK387&gt;0,IF(AK387&lt;=AD381,"X",""),""))</f>
        <v/>
      </c>
      <c r="AC387" s="261" t="str">
        <f>IF($F$30="","",$F$30)</f>
        <v>Health Services</v>
      </c>
      <c r="AD387" s="646"/>
      <c r="AE387" s="647"/>
      <c r="AF387" s="648"/>
      <c r="AG387" s="646"/>
      <c r="AH387" s="647"/>
      <c r="AI387" s="647"/>
      <c r="AJ387" s="648"/>
      <c r="AK387" s="116"/>
    </row>
    <row r="388" spans="4:47" ht="15" hidden="1" customHeight="1" x14ac:dyDescent="0.25">
      <c r="E388" s="44" t="str">
        <f>IF(G381="","",IF(N388&gt;0,IF(N388&lt;=G381,"X",""),""))</f>
        <v/>
      </c>
      <c r="F388" s="261" t="str">
        <f>IF($F$31="","",$F$31)</f>
        <v/>
      </c>
      <c r="G388" s="646"/>
      <c r="H388" s="647"/>
      <c r="I388" s="648"/>
      <c r="J388" s="646"/>
      <c r="K388" s="647"/>
      <c r="L388" s="647"/>
      <c r="M388" s="648"/>
      <c r="N388" s="116"/>
      <c r="X388" s="143"/>
      <c r="AB388" s="44" t="str">
        <f>IF(AD381="","",IF(AK388&gt;0,IF(AK388&lt;=AD381,"X",""),""))</f>
        <v/>
      </c>
      <c r="AC388" s="261" t="str">
        <f>IF($F$31="","",$F$31)</f>
        <v/>
      </c>
      <c r="AD388" s="646"/>
      <c r="AE388" s="647"/>
      <c r="AF388" s="648"/>
      <c r="AG388" s="646"/>
      <c r="AH388" s="647"/>
      <c r="AI388" s="647"/>
      <c r="AJ388" s="648"/>
      <c r="AK388" s="116"/>
    </row>
    <row r="389" spans="4:47" ht="15" hidden="1" customHeight="1" x14ac:dyDescent="0.25">
      <c r="E389" s="44" t="str">
        <f>IF(G381="","",IF(N389&gt;0,IF(N389&lt;=G381,"X",""),""))</f>
        <v/>
      </c>
      <c r="F389" s="261" t="str">
        <f>IF($F$32="","",$F$32)</f>
        <v/>
      </c>
      <c r="G389" s="646"/>
      <c r="H389" s="647"/>
      <c r="I389" s="648"/>
      <c r="J389" s="646"/>
      <c r="K389" s="647"/>
      <c r="L389" s="647"/>
      <c r="M389" s="648"/>
      <c r="N389" s="116"/>
      <c r="X389" s="143"/>
      <c r="AB389" s="44" t="str">
        <f>IF(AD381="","",IF(AK389&gt;0,IF(AK389&lt;=AD381,"X",""),""))</f>
        <v/>
      </c>
      <c r="AC389" s="261" t="str">
        <f>IF($F$32="","",$F$32)</f>
        <v/>
      </c>
      <c r="AD389" s="646"/>
      <c r="AE389" s="647"/>
      <c r="AF389" s="648"/>
      <c r="AG389" s="646"/>
      <c r="AH389" s="647"/>
      <c r="AI389" s="647"/>
      <c r="AJ389" s="648"/>
      <c r="AK389" s="116"/>
    </row>
    <row r="390" spans="4:47" ht="15" hidden="1" customHeight="1" x14ac:dyDescent="0.25">
      <c r="E390" s="44" t="str">
        <f>IF(G381="","",IF(N390&gt;0,IF(N390&lt;=G381,"X",""),""))</f>
        <v/>
      </c>
      <c r="F390" s="261" t="str">
        <f>IF($F$33="","",$F$33)</f>
        <v/>
      </c>
      <c r="G390" s="646"/>
      <c r="H390" s="647"/>
      <c r="I390" s="648"/>
      <c r="J390" s="646"/>
      <c r="K390" s="647"/>
      <c r="L390" s="647"/>
      <c r="M390" s="648"/>
      <c r="N390" s="116"/>
      <c r="X390" s="143"/>
      <c r="AB390" s="44" t="str">
        <f>IF(AD381="","",IF(AK390&gt;0,IF(AK390&lt;=AD381,"X",""),""))</f>
        <v/>
      </c>
      <c r="AC390" s="261" t="str">
        <f>IF($F$33="","",$F$33)</f>
        <v/>
      </c>
      <c r="AD390" s="646"/>
      <c r="AE390" s="647"/>
      <c r="AF390" s="648"/>
      <c r="AG390" s="646"/>
      <c r="AH390" s="647"/>
      <c r="AI390" s="647"/>
      <c r="AJ390" s="648"/>
      <c r="AK390" s="116"/>
    </row>
    <row r="391" spans="4:47" ht="14.4" thickBot="1" x14ac:dyDescent="0.3">
      <c r="D391" s="38"/>
      <c r="E391" s="38"/>
      <c r="F391" s="38"/>
      <c r="G391" s="38"/>
      <c r="H391" s="38"/>
      <c r="I391" s="38"/>
      <c r="J391" s="38"/>
      <c r="K391" s="38"/>
      <c r="L391" s="38"/>
      <c r="M391" s="38"/>
      <c r="N391" s="38"/>
      <c r="X391" s="143"/>
      <c r="AA391" s="38"/>
      <c r="AB391" s="38"/>
      <c r="AC391" s="38"/>
      <c r="AD391" s="38"/>
      <c r="AE391" s="38"/>
      <c r="AF391" s="38"/>
      <c r="AG391" s="38"/>
      <c r="AH391" s="38"/>
      <c r="AI391" s="38"/>
      <c r="AJ391" s="38"/>
      <c r="AK391" s="38"/>
    </row>
    <row r="392" spans="4:47" x14ac:dyDescent="0.25">
      <c r="D392" s="654"/>
      <c r="E392" s="654"/>
      <c r="F392" s="654"/>
      <c r="G392" s="654"/>
      <c r="H392" s="654"/>
      <c r="I392" s="654"/>
      <c r="J392" s="654"/>
      <c r="K392" s="654"/>
      <c r="L392" s="654"/>
      <c r="M392" s="654"/>
      <c r="N392" s="654"/>
      <c r="X392" s="143"/>
      <c r="AA392" s="654"/>
      <c r="AB392" s="654"/>
      <c r="AC392" s="654"/>
      <c r="AD392" s="654"/>
      <c r="AE392" s="654"/>
      <c r="AF392" s="654"/>
      <c r="AG392" s="654"/>
      <c r="AH392" s="654"/>
      <c r="AI392" s="654"/>
      <c r="AJ392" s="654"/>
      <c r="AK392" s="654"/>
    </row>
    <row r="393" spans="4:47" x14ac:dyDescent="0.25">
      <c r="E393" s="34" t="s">
        <v>191</v>
      </c>
      <c r="F393" s="39">
        <f>F380+1</f>
        <v>32</v>
      </c>
      <c r="G393" s="34" t="s">
        <v>192</v>
      </c>
      <c r="H393" s="34"/>
      <c r="I393" s="34"/>
      <c r="J393" s="266" t="s">
        <v>351</v>
      </c>
      <c r="K393" s="265"/>
      <c r="X393" s="143"/>
      <c r="AB393" s="34" t="s">
        <v>191</v>
      </c>
      <c r="AC393" s="39">
        <f>AC380+1</f>
        <v>32</v>
      </c>
      <c r="AD393" s="34" t="s">
        <v>192</v>
      </c>
      <c r="AE393" s="34"/>
      <c r="AF393" s="34"/>
      <c r="AG393" s="266" t="s">
        <v>351</v>
      </c>
      <c r="AH393" s="265"/>
    </row>
    <row r="394" spans="4:47" x14ac:dyDescent="0.25">
      <c r="D394" s="649" t="s">
        <v>193</v>
      </c>
      <c r="E394" s="649"/>
      <c r="F394" s="40" t="s">
        <v>183</v>
      </c>
      <c r="G394" s="41">
        <f>IF(F394=O$4,P$4,IF(F394=O$5,P$5,IF(F394=O$6,P$6,IF(F394=O$7,P$7,IF(F394=O$8,P$8,"")))))</f>
        <v>0</v>
      </c>
      <c r="H394" s="41"/>
      <c r="I394" s="41"/>
      <c r="J394" s="266" t="s">
        <v>352</v>
      </c>
      <c r="K394" s="265"/>
      <c r="L394" s="42"/>
      <c r="M394" s="42"/>
      <c r="N394" s="42"/>
      <c r="O394" s="107">
        <f>IF(F394="",0,1)</f>
        <v>0</v>
      </c>
      <c r="P394" s="107">
        <f>IF(E396="",0,1)</f>
        <v>0</v>
      </c>
      <c r="Q394" s="107">
        <f>IF(E397="",0,1)</f>
        <v>0</v>
      </c>
      <c r="R394" s="107">
        <f>IF(E398="",0,1)</f>
        <v>0</v>
      </c>
      <c r="S394" s="107">
        <f>IF(E399="",0,1)</f>
        <v>0</v>
      </c>
      <c r="T394" s="107">
        <f>IF(E400="",0,1)</f>
        <v>0</v>
      </c>
      <c r="U394" s="107">
        <f>IF(E401="",0,1)</f>
        <v>0</v>
      </c>
      <c r="V394" s="107">
        <f>IF(E402="",0,1)</f>
        <v>0</v>
      </c>
      <c r="W394" s="107">
        <f>IF(E403="",0,1)</f>
        <v>0</v>
      </c>
      <c r="X394" s="143"/>
      <c r="AA394" s="649" t="s">
        <v>193</v>
      </c>
      <c r="AB394" s="649"/>
      <c r="AC394" s="40" t="s">
        <v>183</v>
      </c>
      <c r="AD394" s="41" t="str">
        <f>IF(AC394=AL$4,AM$4,IF(AC394=AL$5,AM$5,IF(AC394=AL$6,AM$6,IF(AC394=AL$7,AM$7,IF(AC394=AL$8,AM$8,"")))))</f>
        <v/>
      </c>
      <c r="AE394" s="41"/>
      <c r="AF394" s="41"/>
      <c r="AG394" s="266" t="s">
        <v>352</v>
      </c>
      <c r="AH394" s="265"/>
      <c r="AI394" s="42"/>
      <c r="AJ394" s="42"/>
      <c r="AK394" s="42"/>
      <c r="AL394" s="107">
        <f>IF(AC394="",0,1)</f>
        <v>0</v>
      </c>
      <c r="AM394" s="107">
        <f>IF(AB396="",0,1)</f>
        <v>0</v>
      </c>
      <c r="AN394" s="107">
        <f>IF(AB397="",0,1)</f>
        <v>0</v>
      </c>
      <c r="AO394" s="107">
        <f>IF(AB398="",0,1)</f>
        <v>0</v>
      </c>
      <c r="AP394" s="107">
        <f>IF(AB399="",0,1)</f>
        <v>0</v>
      </c>
      <c r="AQ394" s="107">
        <f>IF(AB400="",0,1)</f>
        <v>0</v>
      </c>
      <c r="AR394" s="107">
        <f>IF(AB401="",0,1)</f>
        <v>0</v>
      </c>
      <c r="AS394" s="107">
        <f>IF(AB402="",0,1)</f>
        <v>0</v>
      </c>
      <c r="AT394" s="107">
        <f>IF(AB403="",0,1)</f>
        <v>0</v>
      </c>
      <c r="AU394" s="107">
        <f>IF(AB403="",0,1)</f>
        <v>0</v>
      </c>
    </row>
    <row r="395" spans="4:47" x14ac:dyDescent="0.25">
      <c r="F395" s="439" t="s">
        <v>194</v>
      </c>
      <c r="G395" s="439" t="s">
        <v>195</v>
      </c>
      <c r="H395" s="439"/>
      <c r="I395" s="439"/>
      <c r="J395" s="439" t="s">
        <v>196</v>
      </c>
      <c r="K395" s="439"/>
      <c r="L395" s="439"/>
      <c r="M395" s="439"/>
      <c r="N395" s="439" t="s">
        <v>197</v>
      </c>
      <c r="X395" s="143"/>
      <c r="AC395" s="439" t="s">
        <v>194</v>
      </c>
      <c r="AD395" s="439" t="s">
        <v>195</v>
      </c>
      <c r="AE395" s="439"/>
      <c r="AF395" s="439"/>
      <c r="AG395" s="439" t="s">
        <v>196</v>
      </c>
      <c r="AH395" s="439"/>
      <c r="AI395" s="439"/>
      <c r="AJ395" s="439"/>
      <c r="AK395" s="439" t="s">
        <v>197</v>
      </c>
    </row>
    <row r="396" spans="4:47" ht="15" customHeight="1" x14ac:dyDescent="0.25">
      <c r="E396" s="44" t="str">
        <f>IF(N396="Yes", "X","")</f>
        <v/>
      </c>
      <c r="F396" s="482" t="str">
        <f>IF($F$26="","",$F$26)</f>
        <v>Food Access</v>
      </c>
      <c r="G396" s="651" t="s">
        <v>542</v>
      </c>
      <c r="H396" s="652"/>
      <c r="I396" s="652"/>
      <c r="J396" s="652"/>
      <c r="K396" s="652"/>
      <c r="L396" s="652"/>
      <c r="M396" s="653"/>
      <c r="N396" s="407"/>
      <c r="X396" s="143"/>
      <c r="AB396" s="44" t="str">
        <f>IF(AK396="Yes", "X","")</f>
        <v/>
      </c>
      <c r="AC396" s="482" t="str">
        <f>IF($F$26="","",$F$26)</f>
        <v>Food Access</v>
      </c>
      <c r="AD396" s="651" t="s">
        <v>542</v>
      </c>
      <c r="AE396" s="652"/>
      <c r="AF396" s="652"/>
      <c r="AG396" s="652"/>
      <c r="AH396" s="652"/>
      <c r="AI396" s="652"/>
      <c r="AJ396" s="653"/>
      <c r="AK396" s="407"/>
    </row>
    <row r="397" spans="4:47" ht="15" customHeight="1" x14ac:dyDescent="0.25">
      <c r="E397" s="44" t="str">
        <f>IF(G394="","",IF(N397&gt;0,IF(N397&lt;=G394,"X",""),""))</f>
        <v/>
      </c>
      <c r="F397" s="261" t="str">
        <f>IF($F$27="","",$F$27)</f>
        <v>Education</v>
      </c>
      <c r="G397" s="646"/>
      <c r="H397" s="647"/>
      <c r="I397" s="648"/>
      <c r="J397" s="646"/>
      <c r="K397" s="647"/>
      <c r="L397" s="647"/>
      <c r="M397" s="648"/>
      <c r="N397" s="116"/>
      <c r="X397" s="143"/>
      <c r="AB397" s="44" t="str">
        <f>IF(AD394="","",IF(AK397&gt;0,IF(AK397&lt;=AD394,"X",""),""))</f>
        <v/>
      </c>
      <c r="AC397" s="261" t="str">
        <f>IF($F$27="","",$F$27)</f>
        <v>Education</v>
      </c>
      <c r="AD397" s="646"/>
      <c r="AE397" s="647"/>
      <c r="AF397" s="648"/>
      <c r="AG397" s="646"/>
      <c r="AH397" s="647"/>
      <c r="AI397" s="647"/>
      <c r="AJ397" s="648"/>
      <c r="AK397" s="116"/>
    </row>
    <row r="398" spans="4:47" ht="15" customHeight="1" x14ac:dyDescent="0.25">
      <c r="E398" s="44" t="str">
        <f>IF(G394="","",IF(N398&gt;0,IF(N398&lt;=G394,"X",""),""))</f>
        <v/>
      </c>
      <c r="F398" s="261" t="str">
        <f>IF($F$28="","",$F$28)</f>
        <v>Job Training</v>
      </c>
      <c r="G398" s="646"/>
      <c r="H398" s="647"/>
      <c r="I398" s="648"/>
      <c r="J398" s="646"/>
      <c r="K398" s="647"/>
      <c r="L398" s="647"/>
      <c r="M398" s="648"/>
      <c r="N398" s="116"/>
      <c r="X398" s="143"/>
      <c r="AB398" s="44" t="str">
        <f>IF(AD394="","",IF(AK398&gt;0,IF(AK398&lt;=AD394,"X",""),""))</f>
        <v/>
      </c>
      <c r="AC398" s="261" t="str">
        <f>IF($F$28="","",$F$28)</f>
        <v>Job Training</v>
      </c>
      <c r="AD398" s="646"/>
      <c r="AE398" s="647"/>
      <c r="AF398" s="648"/>
      <c r="AG398" s="646"/>
      <c r="AH398" s="647"/>
      <c r="AI398" s="647"/>
      <c r="AJ398" s="648"/>
      <c r="AK398" s="116"/>
    </row>
    <row r="399" spans="4:47" ht="15" customHeight="1" x14ac:dyDescent="0.25">
      <c r="E399" s="44" t="str">
        <f>IF(G394="","",IF(N399&gt;0,IF(N399&lt;=G394,"X",""),""))</f>
        <v/>
      </c>
      <c r="F399" s="261" t="str">
        <f>IF($F$29="","",$F$29)</f>
        <v>Recreation</v>
      </c>
      <c r="G399" s="646"/>
      <c r="H399" s="647"/>
      <c r="I399" s="648"/>
      <c r="J399" s="646"/>
      <c r="K399" s="647"/>
      <c r="L399" s="647"/>
      <c r="M399" s="648"/>
      <c r="N399" s="116"/>
      <c r="X399" s="143"/>
      <c r="AB399" s="44" t="str">
        <f>IF(AD394="","",IF(AK399&gt;0,IF(AK399&lt;=AD394,"X",""),""))</f>
        <v/>
      </c>
      <c r="AC399" s="261" t="str">
        <f>IF($F$29="","",$F$29)</f>
        <v>Recreation</v>
      </c>
      <c r="AD399" s="646"/>
      <c r="AE399" s="647"/>
      <c r="AF399" s="648"/>
      <c r="AG399" s="646"/>
      <c r="AH399" s="647"/>
      <c r="AI399" s="647"/>
      <c r="AJ399" s="648"/>
      <c r="AK399" s="116"/>
    </row>
    <row r="400" spans="4:47" ht="15" customHeight="1" x14ac:dyDescent="0.25">
      <c r="E400" s="44" t="str">
        <f>IF(G394="","",IF(N400&gt;0,IF(N400&lt;=G394,"X",""),""))</f>
        <v/>
      </c>
      <c r="F400" s="261" t="str">
        <f>IF($F$30="","",$F$30)</f>
        <v>Health Services</v>
      </c>
      <c r="G400" s="646"/>
      <c r="H400" s="647"/>
      <c r="I400" s="648"/>
      <c r="J400" s="646"/>
      <c r="K400" s="647"/>
      <c r="L400" s="647"/>
      <c r="M400" s="648"/>
      <c r="N400" s="116"/>
      <c r="X400" s="143"/>
      <c r="AB400" s="44" t="str">
        <f>IF(AD394="","",IF(AK400&gt;0,IF(AK400&lt;=AD394,"X",""),""))</f>
        <v/>
      </c>
      <c r="AC400" s="261" t="str">
        <f>IF($F$30="","",$F$30)</f>
        <v>Health Services</v>
      </c>
      <c r="AD400" s="646"/>
      <c r="AE400" s="647"/>
      <c r="AF400" s="648"/>
      <c r="AG400" s="646"/>
      <c r="AH400" s="647"/>
      <c r="AI400" s="647"/>
      <c r="AJ400" s="648"/>
      <c r="AK400" s="116"/>
    </row>
    <row r="401" spans="4:47" ht="15" hidden="1" customHeight="1" x14ac:dyDescent="0.25">
      <c r="E401" s="44" t="str">
        <f>IF(G394="","",IF(N401&gt;0,IF(N401&lt;=G394,"X",""),""))</f>
        <v/>
      </c>
      <c r="F401" s="261" t="str">
        <f>IF($F$31="","",$F$31)</f>
        <v/>
      </c>
      <c r="G401" s="646"/>
      <c r="H401" s="647"/>
      <c r="I401" s="648"/>
      <c r="J401" s="646"/>
      <c r="K401" s="647"/>
      <c r="L401" s="647"/>
      <c r="M401" s="648"/>
      <c r="N401" s="116"/>
      <c r="X401" s="143"/>
      <c r="AB401" s="44" t="str">
        <f>IF(AD394="","",IF(AK401&gt;0,IF(AK401&lt;=AD394,"X",""),""))</f>
        <v/>
      </c>
      <c r="AC401" s="261" t="str">
        <f>IF($F$31="","",$F$31)</f>
        <v/>
      </c>
      <c r="AD401" s="646"/>
      <c r="AE401" s="647"/>
      <c r="AF401" s="648"/>
      <c r="AG401" s="646"/>
      <c r="AH401" s="647"/>
      <c r="AI401" s="647"/>
      <c r="AJ401" s="648"/>
      <c r="AK401" s="116"/>
    </row>
    <row r="402" spans="4:47" ht="15" hidden="1" customHeight="1" x14ac:dyDescent="0.25">
      <c r="E402" s="44" t="str">
        <f>IF(G394="","",IF(N402&gt;0,IF(N402&lt;=G394,"X",""),""))</f>
        <v/>
      </c>
      <c r="F402" s="261" t="str">
        <f>IF($F$32="","",$F$32)</f>
        <v/>
      </c>
      <c r="G402" s="646"/>
      <c r="H402" s="647"/>
      <c r="I402" s="648"/>
      <c r="J402" s="646"/>
      <c r="K402" s="647"/>
      <c r="L402" s="647"/>
      <c r="M402" s="648"/>
      <c r="N402" s="116"/>
      <c r="X402" s="143"/>
      <c r="AB402" s="44" t="str">
        <f>IF(AD394="","",IF(AK402&gt;0,IF(AK402&lt;=AD394,"X",""),""))</f>
        <v/>
      </c>
      <c r="AC402" s="261" t="str">
        <f>IF($F$32="","",$F$32)</f>
        <v/>
      </c>
      <c r="AD402" s="646"/>
      <c r="AE402" s="647"/>
      <c r="AF402" s="648"/>
      <c r="AG402" s="646"/>
      <c r="AH402" s="647"/>
      <c r="AI402" s="647"/>
      <c r="AJ402" s="648"/>
      <c r="AK402" s="116"/>
    </row>
    <row r="403" spans="4:47" ht="15" hidden="1" customHeight="1" x14ac:dyDescent="0.25">
      <c r="E403" s="44" t="str">
        <f>IF(G394="","",IF(N403&gt;0,IF(N403&lt;=G394,"X",""),""))</f>
        <v/>
      </c>
      <c r="F403" s="261" t="str">
        <f>IF($F$33="","",$F$33)</f>
        <v/>
      </c>
      <c r="G403" s="646"/>
      <c r="H403" s="647"/>
      <c r="I403" s="648"/>
      <c r="J403" s="646"/>
      <c r="K403" s="647"/>
      <c r="L403" s="647"/>
      <c r="M403" s="648"/>
      <c r="N403" s="116"/>
      <c r="X403" s="143"/>
      <c r="AB403" s="44" t="str">
        <f>IF(AD394="","",IF(AK403&gt;0,IF(AK403&lt;=AD394,"X",""),""))</f>
        <v/>
      </c>
      <c r="AC403" s="261" t="str">
        <f>IF($F$33="","",$F$33)</f>
        <v/>
      </c>
      <c r="AD403" s="646"/>
      <c r="AE403" s="647"/>
      <c r="AF403" s="648"/>
      <c r="AG403" s="646"/>
      <c r="AH403" s="647"/>
      <c r="AI403" s="647"/>
      <c r="AJ403" s="648"/>
      <c r="AK403" s="116"/>
    </row>
    <row r="404" spans="4:47" ht="14.4" thickBot="1" x14ac:dyDescent="0.3">
      <c r="D404" s="38"/>
      <c r="E404" s="38"/>
      <c r="F404" s="38"/>
      <c r="G404" s="38"/>
      <c r="H404" s="38"/>
      <c r="I404" s="38"/>
      <c r="J404" s="38"/>
      <c r="K404" s="38"/>
      <c r="L404" s="38"/>
      <c r="M404" s="38"/>
      <c r="N404" s="38"/>
      <c r="X404" s="143"/>
      <c r="AA404" s="38"/>
      <c r="AB404" s="38"/>
      <c r="AC404" s="38"/>
      <c r="AD404" s="38"/>
      <c r="AE404" s="38"/>
      <c r="AF404" s="38"/>
      <c r="AG404" s="38"/>
      <c r="AH404" s="38"/>
      <c r="AI404" s="38"/>
      <c r="AJ404" s="38"/>
      <c r="AK404" s="38"/>
    </row>
    <row r="405" spans="4:47" x14ac:dyDescent="0.25">
      <c r="D405" s="654"/>
      <c r="E405" s="654"/>
      <c r="F405" s="654"/>
      <c r="G405" s="654"/>
      <c r="H405" s="654"/>
      <c r="I405" s="654"/>
      <c r="J405" s="654"/>
      <c r="K405" s="654"/>
      <c r="L405" s="654"/>
      <c r="M405" s="654"/>
      <c r="N405" s="654"/>
      <c r="X405" s="143"/>
      <c r="AA405" s="654"/>
      <c r="AB405" s="654"/>
      <c r="AC405" s="654"/>
      <c r="AD405" s="654"/>
      <c r="AE405" s="654"/>
      <c r="AF405" s="654"/>
      <c r="AG405" s="654"/>
      <c r="AH405" s="654"/>
      <c r="AI405" s="654"/>
      <c r="AJ405" s="654"/>
      <c r="AK405" s="654"/>
    </row>
    <row r="406" spans="4:47" x14ac:dyDescent="0.25">
      <c r="E406" s="34" t="s">
        <v>191</v>
      </c>
      <c r="F406" s="39">
        <f>F393+1</f>
        <v>33</v>
      </c>
      <c r="G406" s="34" t="s">
        <v>192</v>
      </c>
      <c r="H406" s="34"/>
      <c r="I406" s="34"/>
      <c r="J406" s="266" t="s">
        <v>351</v>
      </c>
      <c r="K406" s="265"/>
      <c r="X406" s="143"/>
      <c r="AB406" s="34" t="s">
        <v>191</v>
      </c>
      <c r="AC406" s="39">
        <f>AC393+1</f>
        <v>33</v>
      </c>
      <c r="AD406" s="34" t="s">
        <v>192</v>
      </c>
      <c r="AE406" s="34"/>
      <c r="AF406" s="34"/>
      <c r="AG406" s="266" t="s">
        <v>351</v>
      </c>
      <c r="AH406" s="265"/>
    </row>
    <row r="407" spans="4:47" x14ac:dyDescent="0.25">
      <c r="D407" s="649" t="s">
        <v>193</v>
      </c>
      <c r="E407" s="649"/>
      <c r="F407" s="40" t="s">
        <v>183</v>
      </c>
      <c r="G407" s="41">
        <f>IF(F407=O$4,P$4,IF(F407=O$5,P$5,IF(F407=O$6,P$6,IF(F407=O$7,P$7,IF(F407=O$8,P$8,"")))))</f>
        <v>0</v>
      </c>
      <c r="H407" s="41"/>
      <c r="I407" s="41"/>
      <c r="J407" s="266" t="s">
        <v>352</v>
      </c>
      <c r="K407" s="265"/>
      <c r="L407" s="42"/>
      <c r="M407" s="42"/>
      <c r="N407" s="42"/>
      <c r="O407" s="107">
        <f>IF(F407="",0,1)</f>
        <v>0</v>
      </c>
      <c r="P407" s="107">
        <f>IF(E409="",0,1)</f>
        <v>0</v>
      </c>
      <c r="Q407" s="107">
        <f>IF(E410="",0,1)</f>
        <v>0</v>
      </c>
      <c r="R407" s="107">
        <f>IF(E411="",0,1)</f>
        <v>0</v>
      </c>
      <c r="S407" s="107">
        <f>IF(E412="",0,1)</f>
        <v>0</v>
      </c>
      <c r="T407" s="107">
        <f>IF(E413="",0,1)</f>
        <v>0</v>
      </c>
      <c r="U407" s="107" t="e">
        <f>IF(#REF!="",0,1)</f>
        <v>#REF!</v>
      </c>
      <c r="V407" s="107" t="e">
        <f>IF(#REF!="",0,1)</f>
        <v>#REF!</v>
      </c>
      <c r="W407" s="107" t="e">
        <f>IF(#REF!="",0,1)</f>
        <v>#REF!</v>
      </c>
      <c r="X407" s="143"/>
      <c r="AA407" s="649" t="s">
        <v>193</v>
      </c>
      <c r="AB407" s="649"/>
      <c r="AC407" s="40" t="s">
        <v>183</v>
      </c>
      <c r="AD407" s="41" t="str">
        <f>IF(AC407=AL$4,AM$4,IF(AC407=AL$5,AM$5,IF(AC407=AL$6,AM$6,IF(AC407=AL$7,AM$7,IF(AC407=AL$8,AM$8,"")))))</f>
        <v/>
      </c>
      <c r="AE407" s="41"/>
      <c r="AF407" s="41"/>
      <c r="AG407" s="266" t="s">
        <v>352</v>
      </c>
      <c r="AH407" s="265"/>
      <c r="AI407" s="42"/>
      <c r="AJ407" s="42"/>
      <c r="AK407" s="42"/>
      <c r="AL407" s="107">
        <f>IF(AC407="",0,1)</f>
        <v>0</v>
      </c>
      <c r="AM407" s="107">
        <f>IF(AB409="",0,1)</f>
        <v>0</v>
      </c>
      <c r="AN407" s="107">
        <f>IF(AB410="",0,1)</f>
        <v>0</v>
      </c>
      <c r="AO407" s="107">
        <f>IF(AB411="",0,1)</f>
        <v>0</v>
      </c>
      <c r="AP407" s="107">
        <f>IF(AB412="",0,1)</f>
        <v>0</v>
      </c>
      <c r="AQ407" s="107">
        <f>IF(AB413="",0,1)</f>
        <v>0</v>
      </c>
      <c r="AR407" s="107" t="e">
        <f>IF(#REF!="",0,1)</f>
        <v>#REF!</v>
      </c>
      <c r="AS407" s="107" t="e">
        <f>IF(#REF!="",0,1)</f>
        <v>#REF!</v>
      </c>
      <c r="AT407" s="107" t="e">
        <f>IF(#REF!="",0,1)</f>
        <v>#REF!</v>
      </c>
      <c r="AU407" s="107" t="e">
        <f>IF(#REF!="",0,1)</f>
        <v>#REF!</v>
      </c>
    </row>
    <row r="408" spans="4:47" x14ac:dyDescent="0.25">
      <c r="F408" s="439" t="s">
        <v>194</v>
      </c>
      <c r="G408" s="439" t="s">
        <v>195</v>
      </c>
      <c r="H408" s="439"/>
      <c r="I408" s="439"/>
      <c r="J408" s="439" t="s">
        <v>196</v>
      </c>
      <c r="K408" s="439"/>
      <c r="L408" s="439"/>
      <c r="M408" s="439"/>
      <c r="N408" s="439" t="s">
        <v>197</v>
      </c>
      <c r="X408" s="143"/>
      <c r="AC408" s="439" t="s">
        <v>194</v>
      </c>
      <c r="AD408" s="439" t="s">
        <v>195</v>
      </c>
      <c r="AE408" s="439"/>
      <c r="AF408" s="439"/>
      <c r="AG408" s="439" t="s">
        <v>196</v>
      </c>
      <c r="AH408" s="439"/>
      <c r="AI408" s="439"/>
      <c r="AJ408" s="439"/>
      <c r="AK408" s="439" t="s">
        <v>197</v>
      </c>
    </row>
    <row r="409" spans="4:47" ht="15" customHeight="1" x14ac:dyDescent="0.25">
      <c r="E409" s="44" t="str">
        <f>IF(N409="Yes", "X","")</f>
        <v/>
      </c>
      <c r="F409" s="482" t="str">
        <f>IF($F$26="","",$F$26)</f>
        <v>Food Access</v>
      </c>
      <c r="G409" s="651" t="s">
        <v>542</v>
      </c>
      <c r="H409" s="652"/>
      <c r="I409" s="652"/>
      <c r="J409" s="652"/>
      <c r="K409" s="652"/>
      <c r="L409" s="652"/>
      <c r="M409" s="653"/>
      <c r="N409" s="407"/>
      <c r="X409" s="143"/>
      <c r="AB409" s="44" t="str">
        <f>IF(AK409="Yes", "X","")</f>
        <v/>
      </c>
      <c r="AC409" s="482" t="str">
        <f>IF($F$26="","",$F$26)</f>
        <v>Food Access</v>
      </c>
      <c r="AD409" s="651" t="s">
        <v>542</v>
      </c>
      <c r="AE409" s="652"/>
      <c r="AF409" s="652"/>
      <c r="AG409" s="652"/>
      <c r="AH409" s="652"/>
      <c r="AI409" s="652"/>
      <c r="AJ409" s="653"/>
      <c r="AK409" s="407"/>
    </row>
    <row r="410" spans="4:47" ht="15" customHeight="1" x14ac:dyDescent="0.25">
      <c r="E410" s="44" t="str">
        <f>IF(G407="","",IF(N410&gt;0,IF(N410&lt;=G407,"X",""),""))</f>
        <v/>
      </c>
      <c r="F410" s="261" t="str">
        <f>IF($F$27="","",$F$27)</f>
        <v>Education</v>
      </c>
      <c r="G410" s="646"/>
      <c r="H410" s="647"/>
      <c r="I410" s="648"/>
      <c r="J410" s="646"/>
      <c r="K410" s="647"/>
      <c r="L410" s="647"/>
      <c r="M410" s="648"/>
      <c r="N410" s="116"/>
      <c r="X410" s="143"/>
      <c r="AB410" s="44" t="str">
        <f>IF(AD407="","",IF(AK410&gt;0,IF(AK410&lt;=AD407,"X",""),""))</f>
        <v/>
      </c>
      <c r="AC410" s="261" t="str">
        <f>IF($F$27="","",$F$27)</f>
        <v>Education</v>
      </c>
      <c r="AD410" s="646"/>
      <c r="AE410" s="647"/>
      <c r="AF410" s="648"/>
      <c r="AG410" s="646"/>
      <c r="AH410" s="647"/>
      <c r="AI410" s="647"/>
      <c r="AJ410" s="648"/>
      <c r="AK410" s="116"/>
    </row>
    <row r="411" spans="4:47" ht="15" customHeight="1" x14ac:dyDescent="0.25">
      <c r="E411" s="44" t="str">
        <f>IF(G407="","",IF(N411&gt;0,IF(N411&lt;=G407,"X",""),""))</f>
        <v/>
      </c>
      <c r="F411" s="261" t="str">
        <f>IF($F$28="","",$F$28)</f>
        <v>Job Training</v>
      </c>
      <c r="G411" s="646"/>
      <c r="H411" s="647"/>
      <c r="I411" s="648"/>
      <c r="J411" s="646"/>
      <c r="K411" s="647"/>
      <c r="L411" s="647"/>
      <c r="M411" s="648"/>
      <c r="N411" s="116"/>
      <c r="X411" s="143"/>
      <c r="AB411" s="44" t="str">
        <f>IF(AD407="","",IF(AK411&gt;0,IF(AK411&lt;=AD407,"X",""),""))</f>
        <v/>
      </c>
      <c r="AC411" s="261" t="str">
        <f>IF($F$28="","",$F$28)</f>
        <v>Job Training</v>
      </c>
      <c r="AD411" s="646"/>
      <c r="AE411" s="647"/>
      <c r="AF411" s="648"/>
      <c r="AG411" s="646"/>
      <c r="AH411" s="647"/>
      <c r="AI411" s="647"/>
      <c r="AJ411" s="648"/>
      <c r="AK411" s="116"/>
    </row>
    <row r="412" spans="4:47" ht="15" customHeight="1" x14ac:dyDescent="0.25">
      <c r="E412" s="44" t="str">
        <f>IF(G407="","",IF(N412&gt;0,IF(N412&lt;=G407,"X",""),""))</f>
        <v/>
      </c>
      <c r="F412" s="261" t="str">
        <f>IF($F$29="","",$F$29)</f>
        <v>Recreation</v>
      </c>
      <c r="G412" s="646"/>
      <c r="H412" s="647"/>
      <c r="I412" s="648"/>
      <c r="J412" s="646"/>
      <c r="K412" s="647"/>
      <c r="L412" s="647"/>
      <c r="M412" s="648"/>
      <c r="N412" s="116"/>
      <c r="X412" s="143"/>
      <c r="AB412" s="44" t="str">
        <f>IF(AD407="","",IF(AK412&gt;0,IF(AK412&lt;=AD407,"X",""),""))</f>
        <v/>
      </c>
      <c r="AC412" s="261" t="str">
        <f>IF($F$29="","",$F$29)</f>
        <v>Recreation</v>
      </c>
      <c r="AD412" s="646"/>
      <c r="AE412" s="647"/>
      <c r="AF412" s="648"/>
      <c r="AG412" s="646"/>
      <c r="AH412" s="647"/>
      <c r="AI412" s="647"/>
      <c r="AJ412" s="648"/>
      <c r="AK412" s="116"/>
    </row>
    <row r="413" spans="4:47" ht="15" customHeight="1" x14ac:dyDescent="0.25">
      <c r="E413" s="44" t="str">
        <f>IF(G407="","",IF(N413&gt;0,IF(N413&lt;=G407,"X",""),""))</f>
        <v/>
      </c>
      <c r="F413" s="261" t="str">
        <f>IF($F$30="","",$F$30)</f>
        <v>Health Services</v>
      </c>
      <c r="G413" s="646"/>
      <c r="H413" s="647"/>
      <c r="I413" s="648"/>
      <c r="J413" s="646"/>
      <c r="K413" s="647"/>
      <c r="L413" s="647"/>
      <c r="M413" s="648"/>
      <c r="N413" s="116"/>
      <c r="X413" s="143"/>
      <c r="AB413" s="44" t="str">
        <f>IF(AD407="","",IF(AK413&gt;0,IF(AK413&lt;=AD407,"X",""),""))</f>
        <v/>
      </c>
      <c r="AC413" s="261" t="str">
        <f>IF($F$30="","",$F$30)</f>
        <v>Health Services</v>
      </c>
      <c r="AD413" s="646"/>
      <c r="AE413" s="647"/>
      <c r="AF413" s="648"/>
      <c r="AG413" s="646"/>
      <c r="AH413" s="647"/>
      <c r="AI413" s="647"/>
      <c r="AJ413" s="648"/>
      <c r="AK413" s="116"/>
    </row>
    <row r="414" spans="4:47" ht="14.4" thickBot="1" x14ac:dyDescent="0.3">
      <c r="D414" s="38"/>
      <c r="E414" s="38"/>
      <c r="F414" s="38"/>
      <c r="G414" s="38"/>
      <c r="H414" s="38"/>
      <c r="I414" s="38"/>
      <c r="J414" s="38"/>
      <c r="K414" s="38"/>
      <c r="L414" s="38"/>
      <c r="M414" s="38"/>
      <c r="N414" s="38"/>
      <c r="X414" s="143"/>
      <c r="AA414" s="38"/>
      <c r="AB414" s="38"/>
      <c r="AC414" s="38"/>
      <c r="AD414" s="38"/>
      <c r="AE414" s="38"/>
      <c r="AF414" s="38"/>
      <c r="AG414" s="38"/>
      <c r="AH414" s="38"/>
      <c r="AI414" s="38"/>
      <c r="AJ414" s="38"/>
      <c r="AK414" s="38"/>
    </row>
    <row r="415" spans="4:47" x14ac:dyDescent="0.25">
      <c r="D415" s="654"/>
      <c r="E415" s="654"/>
      <c r="F415" s="654"/>
      <c r="G415" s="654"/>
      <c r="H415" s="654"/>
      <c r="I415" s="654"/>
      <c r="J415" s="654"/>
      <c r="K415" s="654"/>
      <c r="L415" s="654"/>
      <c r="M415" s="654"/>
      <c r="N415" s="654"/>
      <c r="X415" s="143"/>
      <c r="AA415" s="654"/>
      <c r="AB415" s="654"/>
      <c r="AC415" s="654"/>
      <c r="AD415" s="654"/>
      <c r="AE415" s="654"/>
      <c r="AF415" s="654"/>
      <c r="AG415" s="654"/>
      <c r="AH415" s="654"/>
      <c r="AI415" s="654"/>
      <c r="AJ415" s="654"/>
      <c r="AK415" s="654"/>
    </row>
    <row r="416" spans="4:47" x14ac:dyDescent="0.25">
      <c r="E416" s="34" t="s">
        <v>191</v>
      </c>
      <c r="F416" s="39">
        <f>F406+1</f>
        <v>34</v>
      </c>
      <c r="G416" s="34" t="s">
        <v>192</v>
      </c>
      <c r="H416" s="34"/>
      <c r="I416" s="34"/>
      <c r="J416" s="266" t="s">
        <v>351</v>
      </c>
      <c r="K416" s="265"/>
      <c r="X416" s="143"/>
      <c r="AB416" s="34" t="s">
        <v>191</v>
      </c>
      <c r="AC416" s="39">
        <f>AC406+1</f>
        <v>34</v>
      </c>
      <c r="AD416" s="34" t="s">
        <v>192</v>
      </c>
      <c r="AE416" s="34"/>
      <c r="AF416" s="34"/>
      <c r="AG416" s="266" t="s">
        <v>351</v>
      </c>
      <c r="AH416" s="265"/>
    </row>
    <row r="417" spans="4:47" x14ac:dyDescent="0.25">
      <c r="D417" s="649" t="s">
        <v>193</v>
      </c>
      <c r="E417" s="649"/>
      <c r="F417" s="40" t="s">
        <v>183</v>
      </c>
      <c r="G417" s="41">
        <f>IF(F417=O$4,P$4,IF(F417=O$5,P$5,IF(F417=O$6,P$6,IF(F417=O$7,P$7,IF(F417=O$8,P$8,"")))))</f>
        <v>0</v>
      </c>
      <c r="H417" s="41"/>
      <c r="I417" s="41"/>
      <c r="J417" s="266" t="s">
        <v>352</v>
      </c>
      <c r="K417" s="265"/>
      <c r="L417" s="42"/>
      <c r="M417" s="42"/>
      <c r="N417" s="42"/>
      <c r="O417" s="107">
        <f>IF(F417="",0,1)</f>
        <v>0</v>
      </c>
      <c r="P417" s="107">
        <f>IF(E419="",0,1)</f>
        <v>0</v>
      </c>
      <c r="Q417" s="107">
        <f>IF(E420="",0,1)</f>
        <v>0</v>
      </c>
      <c r="R417" s="107">
        <f>IF(E421="",0,1)</f>
        <v>0</v>
      </c>
      <c r="S417" s="107">
        <f>IF(E422="",0,1)</f>
        <v>0</v>
      </c>
      <c r="T417" s="107">
        <f>IF(E423="",0,1)</f>
        <v>0</v>
      </c>
      <c r="U417" s="107" t="e">
        <f>IF(#REF!="",0,1)</f>
        <v>#REF!</v>
      </c>
      <c r="V417" s="107" t="e">
        <f>IF(#REF!="",0,1)</f>
        <v>#REF!</v>
      </c>
      <c r="W417" s="107" t="e">
        <f>IF(#REF!="",0,1)</f>
        <v>#REF!</v>
      </c>
      <c r="X417" s="143"/>
      <c r="AA417" s="649" t="s">
        <v>193</v>
      </c>
      <c r="AB417" s="649"/>
      <c r="AC417" s="40" t="s">
        <v>183</v>
      </c>
      <c r="AD417" s="41" t="str">
        <f>IF(AC417=AL$4,AM$4,IF(AC417=AL$5,AM$5,IF(AC417=AL$6,AM$6,IF(AC417=AL$7,AM$7,IF(AC417=AL$8,AM$8,"")))))</f>
        <v/>
      </c>
      <c r="AE417" s="41"/>
      <c r="AF417" s="41"/>
      <c r="AG417" s="266" t="s">
        <v>352</v>
      </c>
      <c r="AH417" s="265"/>
      <c r="AI417" s="42"/>
      <c r="AJ417" s="42"/>
      <c r="AK417" s="42"/>
      <c r="AL417" s="107">
        <f>IF(AC417="",0,1)</f>
        <v>0</v>
      </c>
      <c r="AM417" s="107">
        <f>IF(AB419="",0,1)</f>
        <v>0</v>
      </c>
      <c r="AN417" s="107">
        <f>IF(AB420="",0,1)</f>
        <v>0</v>
      </c>
      <c r="AO417" s="107">
        <f>IF(AB421="",0,1)</f>
        <v>0</v>
      </c>
      <c r="AP417" s="107">
        <f>IF(AB422="",0,1)</f>
        <v>0</v>
      </c>
      <c r="AQ417" s="107">
        <f>IF(AB423="",0,1)</f>
        <v>0</v>
      </c>
      <c r="AR417" s="107" t="e">
        <f>IF(#REF!="",0,1)</f>
        <v>#REF!</v>
      </c>
      <c r="AS417" s="107" t="e">
        <f>IF(#REF!="",0,1)</f>
        <v>#REF!</v>
      </c>
      <c r="AT417" s="107" t="e">
        <f>IF(#REF!="",0,1)</f>
        <v>#REF!</v>
      </c>
      <c r="AU417" s="107" t="e">
        <f>IF(#REF!="",0,1)</f>
        <v>#REF!</v>
      </c>
    </row>
    <row r="418" spans="4:47" x14ac:dyDescent="0.25">
      <c r="F418" s="439" t="s">
        <v>194</v>
      </c>
      <c r="G418" s="439" t="s">
        <v>195</v>
      </c>
      <c r="H418" s="439"/>
      <c r="I418" s="439"/>
      <c r="J418" s="439" t="s">
        <v>196</v>
      </c>
      <c r="K418" s="439"/>
      <c r="L418" s="439"/>
      <c r="M418" s="439"/>
      <c r="N418" s="439" t="s">
        <v>197</v>
      </c>
      <c r="X418" s="143"/>
      <c r="AC418" s="439" t="s">
        <v>194</v>
      </c>
      <c r="AD418" s="439" t="s">
        <v>195</v>
      </c>
      <c r="AE418" s="439"/>
      <c r="AF418" s="439"/>
      <c r="AG418" s="439" t="s">
        <v>196</v>
      </c>
      <c r="AH418" s="439"/>
      <c r="AI418" s="439"/>
      <c r="AJ418" s="439"/>
      <c r="AK418" s="439" t="s">
        <v>197</v>
      </c>
    </row>
    <row r="419" spans="4:47" ht="15" customHeight="1" x14ac:dyDescent="0.25">
      <c r="E419" s="44" t="str">
        <f>IF(N419="Yes", "X","")</f>
        <v/>
      </c>
      <c r="F419" s="482" t="str">
        <f>IF($F$26="","",$F$26)</f>
        <v>Food Access</v>
      </c>
      <c r="G419" s="651" t="s">
        <v>542</v>
      </c>
      <c r="H419" s="652"/>
      <c r="I419" s="652"/>
      <c r="J419" s="652"/>
      <c r="K419" s="652"/>
      <c r="L419" s="652"/>
      <c r="M419" s="653"/>
      <c r="N419" s="407"/>
      <c r="X419" s="143"/>
      <c r="AB419" s="44" t="str">
        <f>IF(AK419="Yes", "X","")</f>
        <v/>
      </c>
      <c r="AC419" s="482" t="str">
        <f>IF($F$26="","",$F$26)</f>
        <v>Food Access</v>
      </c>
      <c r="AD419" s="651" t="s">
        <v>542</v>
      </c>
      <c r="AE419" s="652"/>
      <c r="AF419" s="652"/>
      <c r="AG419" s="652"/>
      <c r="AH419" s="652"/>
      <c r="AI419" s="652"/>
      <c r="AJ419" s="653"/>
      <c r="AK419" s="407"/>
    </row>
    <row r="420" spans="4:47" ht="15" customHeight="1" x14ac:dyDescent="0.25">
      <c r="E420" s="44" t="str">
        <f>IF(G417="","",IF(N420&gt;0,IF(N420&lt;=G417,"X",""),""))</f>
        <v/>
      </c>
      <c r="F420" s="261" t="str">
        <f>IF($F$27="","",$F$27)</f>
        <v>Education</v>
      </c>
      <c r="G420" s="646"/>
      <c r="H420" s="647"/>
      <c r="I420" s="648"/>
      <c r="J420" s="646"/>
      <c r="K420" s="647"/>
      <c r="L420" s="647"/>
      <c r="M420" s="648"/>
      <c r="N420" s="116"/>
      <c r="X420" s="143"/>
      <c r="AB420" s="44" t="str">
        <f>IF(AD417="","",IF(AK420&gt;0,IF(AK420&lt;=AD417,"X",""),""))</f>
        <v/>
      </c>
      <c r="AC420" s="261" t="str">
        <f>IF($F$27="","",$F$27)</f>
        <v>Education</v>
      </c>
      <c r="AD420" s="646"/>
      <c r="AE420" s="647"/>
      <c r="AF420" s="648"/>
      <c r="AG420" s="646"/>
      <c r="AH420" s="647"/>
      <c r="AI420" s="647"/>
      <c r="AJ420" s="648"/>
      <c r="AK420" s="116"/>
    </row>
    <row r="421" spans="4:47" ht="15" customHeight="1" x14ac:dyDescent="0.25">
      <c r="E421" s="44" t="str">
        <f>IF(G417="","",IF(N421&gt;0,IF(N421&lt;=G417,"X",""),""))</f>
        <v/>
      </c>
      <c r="F421" s="261" t="str">
        <f>IF($F$28="","",$F$28)</f>
        <v>Job Training</v>
      </c>
      <c r="G421" s="646"/>
      <c r="H421" s="647"/>
      <c r="I421" s="648"/>
      <c r="J421" s="646"/>
      <c r="K421" s="647"/>
      <c r="L421" s="647"/>
      <c r="M421" s="648"/>
      <c r="N421" s="116"/>
      <c r="X421" s="143"/>
      <c r="AB421" s="44" t="str">
        <f>IF(AD417="","",IF(AK421&gt;0,IF(AK421&lt;=AD417,"X",""),""))</f>
        <v/>
      </c>
      <c r="AC421" s="261" t="str">
        <f>IF($F$28="","",$F$28)</f>
        <v>Job Training</v>
      </c>
      <c r="AD421" s="646"/>
      <c r="AE421" s="647"/>
      <c r="AF421" s="648"/>
      <c r="AG421" s="646"/>
      <c r="AH421" s="647"/>
      <c r="AI421" s="647"/>
      <c r="AJ421" s="648"/>
      <c r="AK421" s="116"/>
    </row>
    <row r="422" spans="4:47" ht="15" customHeight="1" x14ac:dyDescent="0.25">
      <c r="E422" s="44" t="str">
        <f>IF(G417="","",IF(N422&gt;0,IF(N422&lt;=G417,"X",""),""))</f>
        <v/>
      </c>
      <c r="F422" s="261" t="str">
        <f>IF($F$29="","",$F$29)</f>
        <v>Recreation</v>
      </c>
      <c r="G422" s="646"/>
      <c r="H422" s="647"/>
      <c r="I422" s="648"/>
      <c r="J422" s="646"/>
      <c r="K422" s="647"/>
      <c r="L422" s="647"/>
      <c r="M422" s="648"/>
      <c r="N422" s="116"/>
      <c r="X422" s="143"/>
      <c r="AB422" s="44" t="str">
        <f>IF(AD417="","",IF(AK422&gt;0,IF(AK422&lt;=AD417,"X",""),""))</f>
        <v/>
      </c>
      <c r="AC422" s="261" t="str">
        <f>IF($F$29="","",$F$29)</f>
        <v>Recreation</v>
      </c>
      <c r="AD422" s="646"/>
      <c r="AE422" s="647"/>
      <c r="AF422" s="648"/>
      <c r="AG422" s="646"/>
      <c r="AH422" s="647"/>
      <c r="AI422" s="647"/>
      <c r="AJ422" s="648"/>
      <c r="AK422" s="116"/>
    </row>
    <row r="423" spans="4:47" ht="15" customHeight="1" x14ac:dyDescent="0.25">
      <c r="E423" s="44" t="str">
        <f>IF(G417="","",IF(N423&gt;0,IF(N423&lt;=G417,"X",""),""))</f>
        <v/>
      </c>
      <c r="F423" s="261" t="str">
        <f>IF($F$30="","",$F$30)</f>
        <v>Health Services</v>
      </c>
      <c r="G423" s="646"/>
      <c r="H423" s="647"/>
      <c r="I423" s="648"/>
      <c r="J423" s="646"/>
      <c r="K423" s="647"/>
      <c r="L423" s="647"/>
      <c r="M423" s="648"/>
      <c r="N423" s="116"/>
      <c r="X423" s="143"/>
      <c r="AB423" s="44" t="str">
        <f>IF(AD417="","",IF(AK423&gt;0,IF(AK423&lt;=AD417,"X",""),""))</f>
        <v/>
      </c>
      <c r="AC423" s="261" t="str">
        <f>IF($F$30="","",$F$30)</f>
        <v>Health Services</v>
      </c>
      <c r="AD423" s="646"/>
      <c r="AE423" s="647"/>
      <c r="AF423" s="648"/>
      <c r="AG423" s="646"/>
      <c r="AH423" s="647"/>
      <c r="AI423" s="647"/>
      <c r="AJ423" s="648"/>
      <c r="AK423" s="116"/>
    </row>
    <row r="424" spans="4:47" ht="14.4" thickBot="1" x14ac:dyDescent="0.3">
      <c r="D424" s="38"/>
      <c r="E424" s="38"/>
      <c r="F424" s="38"/>
      <c r="G424" s="38"/>
      <c r="H424" s="38"/>
      <c r="I424" s="38"/>
      <c r="J424" s="38"/>
      <c r="K424" s="38"/>
      <c r="L424" s="38"/>
      <c r="M424" s="38"/>
      <c r="N424" s="38"/>
      <c r="X424" s="143"/>
      <c r="AA424" s="38"/>
      <c r="AB424" s="38"/>
      <c r="AC424" s="38"/>
      <c r="AD424" s="38"/>
      <c r="AE424" s="38"/>
      <c r="AF424" s="38"/>
      <c r="AG424" s="38"/>
      <c r="AH424" s="38"/>
      <c r="AI424" s="38"/>
      <c r="AJ424" s="38"/>
      <c r="AK424" s="38"/>
    </row>
    <row r="425" spans="4:47" x14ac:dyDescent="0.25">
      <c r="D425" s="654"/>
      <c r="E425" s="654"/>
      <c r="F425" s="654"/>
      <c r="G425" s="654"/>
      <c r="H425" s="654"/>
      <c r="I425" s="654"/>
      <c r="J425" s="654"/>
      <c r="K425" s="654"/>
      <c r="L425" s="654"/>
      <c r="M425" s="654"/>
      <c r="N425" s="654"/>
      <c r="X425" s="143"/>
      <c r="AA425" s="654"/>
      <c r="AB425" s="654"/>
      <c r="AC425" s="654"/>
      <c r="AD425" s="654"/>
      <c r="AE425" s="654"/>
      <c r="AF425" s="654"/>
      <c r="AG425" s="654"/>
      <c r="AH425" s="654"/>
      <c r="AI425" s="654"/>
      <c r="AJ425" s="654"/>
      <c r="AK425" s="654"/>
    </row>
    <row r="426" spans="4:47" x14ac:dyDescent="0.25">
      <c r="E426" s="34" t="s">
        <v>191</v>
      </c>
      <c r="F426" s="39">
        <f>F416+1</f>
        <v>35</v>
      </c>
      <c r="G426" s="34" t="s">
        <v>192</v>
      </c>
      <c r="H426" s="34"/>
      <c r="I426" s="34"/>
      <c r="J426" s="266" t="s">
        <v>351</v>
      </c>
      <c r="K426" s="265"/>
      <c r="X426" s="143"/>
      <c r="AB426" s="34" t="s">
        <v>191</v>
      </c>
      <c r="AC426" s="39">
        <f>AC416+1</f>
        <v>35</v>
      </c>
      <c r="AD426" s="34" t="s">
        <v>192</v>
      </c>
      <c r="AE426" s="34"/>
      <c r="AF426" s="34"/>
      <c r="AG426" s="266" t="s">
        <v>351</v>
      </c>
      <c r="AH426" s="265"/>
    </row>
    <row r="427" spans="4:47" x14ac:dyDescent="0.25">
      <c r="D427" s="649" t="s">
        <v>193</v>
      </c>
      <c r="E427" s="649"/>
      <c r="F427" s="40" t="s">
        <v>183</v>
      </c>
      <c r="G427" s="41">
        <f>IF(F427=O$4,P$4,IF(F427=O$5,P$5,IF(F427=O$6,P$6,IF(F427=O$7,P$7,IF(F427=O$8,P$8,"")))))</f>
        <v>0</v>
      </c>
      <c r="H427" s="41"/>
      <c r="I427" s="41"/>
      <c r="J427" s="266" t="s">
        <v>352</v>
      </c>
      <c r="K427" s="265"/>
      <c r="L427" s="42"/>
      <c r="M427" s="42"/>
      <c r="N427" s="42"/>
      <c r="O427" s="107">
        <f>IF(F427="",0,1)</f>
        <v>0</v>
      </c>
      <c r="P427" s="107">
        <f>IF(E429="",0,1)</f>
        <v>0</v>
      </c>
      <c r="Q427" s="107">
        <f>IF(E430="",0,1)</f>
        <v>0</v>
      </c>
      <c r="R427" s="107">
        <f>IF(E431="",0,1)</f>
        <v>0</v>
      </c>
      <c r="S427" s="107">
        <f>IF(E432="",0,1)</f>
        <v>0</v>
      </c>
      <c r="T427" s="107">
        <f>IF(E433="",0,1)</f>
        <v>0</v>
      </c>
      <c r="U427" s="107" t="e">
        <f>IF(#REF!="",0,1)</f>
        <v>#REF!</v>
      </c>
      <c r="V427" s="107" t="e">
        <f>IF(#REF!="",0,1)</f>
        <v>#REF!</v>
      </c>
      <c r="W427" s="107" t="e">
        <f>IF(#REF!="",0,1)</f>
        <v>#REF!</v>
      </c>
      <c r="X427" s="143"/>
      <c r="AA427" s="649" t="s">
        <v>193</v>
      </c>
      <c r="AB427" s="649"/>
      <c r="AC427" s="40" t="s">
        <v>183</v>
      </c>
      <c r="AD427" s="41" t="str">
        <f>IF(AC427=AL$4,AM$4,IF(AC427=AL$5,AM$5,IF(AC427=AL$6,AM$6,IF(AC427=AL$7,AM$7,IF(AC427=AL$8,AM$8,"")))))</f>
        <v/>
      </c>
      <c r="AE427" s="41"/>
      <c r="AF427" s="41"/>
      <c r="AG427" s="266" t="s">
        <v>352</v>
      </c>
      <c r="AH427" s="265"/>
      <c r="AI427" s="42"/>
      <c r="AJ427" s="42"/>
      <c r="AK427" s="42"/>
      <c r="AL427" s="107">
        <f>IF(AC427="",0,1)</f>
        <v>0</v>
      </c>
      <c r="AM427" s="107">
        <f>IF(AB429="",0,1)</f>
        <v>0</v>
      </c>
      <c r="AN427" s="107">
        <f>IF(AB430="",0,1)</f>
        <v>0</v>
      </c>
      <c r="AO427" s="107">
        <f>IF(AB431="",0,1)</f>
        <v>0</v>
      </c>
      <c r="AP427" s="107">
        <f>IF(AB432="",0,1)</f>
        <v>0</v>
      </c>
      <c r="AQ427" s="107">
        <f>IF(AB433="",0,1)</f>
        <v>0</v>
      </c>
      <c r="AR427" s="107" t="e">
        <f>IF(#REF!="",0,1)</f>
        <v>#REF!</v>
      </c>
      <c r="AS427" s="107" t="e">
        <f>IF(#REF!="",0,1)</f>
        <v>#REF!</v>
      </c>
      <c r="AT427" s="107" t="e">
        <f>IF(#REF!="",0,1)</f>
        <v>#REF!</v>
      </c>
      <c r="AU427" s="107" t="e">
        <f>IF(#REF!="",0,1)</f>
        <v>#REF!</v>
      </c>
    </row>
    <row r="428" spans="4:47" x14ac:dyDescent="0.25">
      <c r="F428" s="439" t="s">
        <v>194</v>
      </c>
      <c r="G428" s="439" t="s">
        <v>195</v>
      </c>
      <c r="H428" s="439"/>
      <c r="I428" s="439"/>
      <c r="J428" s="439" t="s">
        <v>196</v>
      </c>
      <c r="K428" s="439"/>
      <c r="L428" s="439"/>
      <c r="M428" s="439"/>
      <c r="N428" s="439" t="s">
        <v>197</v>
      </c>
      <c r="X428" s="143"/>
      <c r="AC428" s="439" t="s">
        <v>194</v>
      </c>
      <c r="AD428" s="439" t="s">
        <v>195</v>
      </c>
      <c r="AE428" s="439"/>
      <c r="AF428" s="439"/>
      <c r="AG428" s="439" t="s">
        <v>196</v>
      </c>
      <c r="AH428" s="439"/>
      <c r="AI428" s="439"/>
      <c r="AJ428" s="439"/>
      <c r="AK428" s="439" t="s">
        <v>197</v>
      </c>
    </row>
    <row r="429" spans="4:47" ht="15" customHeight="1" x14ac:dyDescent="0.25">
      <c r="E429" s="44" t="str">
        <f>IF(N429="Yes", "X","")</f>
        <v/>
      </c>
      <c r="F429" s="482" t="str">
        <f>IF($F$26="","",$F$26)</f>
        <v>Food Access</v>
      </c>
      <c r="G429" s="651" t="s">
        <v>542</v>
      </c>
      <c r="H429" s="652"/>
      <c r="I429" s="652"/>
      <c r="J429" s="652"/>
      <c r="K429" s="652"/>
      <c r="L429" s="652"/>
      <c r="M429" s="653"/>
      <c r="N429" s="407"/>
      <c r="X429" s="143"/>
      <c r="AB429" s="44" t="str">
        <f>IF(AK429="Yes", "X","")</f>
        <v/>
      </c>
      <c r="AC429" s="482" t="str">
        <f>IF($F$26="","",$F$26)</f>
        <v>Food Access</v>
      </c>
      <c r="AD429" s="651" t="s">
        <v>542</v>
      </c>
      <c r="AE429" s="652"/>
      <c r="AF429" s="652"/>
      <c r="AG429" s="652"/>
      <c r="AH429" s="652"/>
      <c r="AI429" s="652"/>
      <c r="AJ429" s="653"/>
      <c r="AK429" s="407"/>
    </row>
    <row r="430" spans="4:47" ht="15" customHeight="1" x14ac:dyDescent="0.25">
      <c r="E430" s="44" t="str">
        <f>IF(G427="","",IF(N430&gt;0,IF(N430&lt;=G427,"X",""),""))</f>
        <v/>
      </c>
      <c r="F430" s="261" t="str">
        <f>IF($F$27="","",$F$27)</f>
        <v>Education</v>
      </c>
      <c r="G430" s="646"/>
      <c r="H430" s="647"/>
      <c r="I430" s="648"/>
      <c r="J430" s="646"/>
      <c r="K430" s="647"/>
      <c r="L430" s="647"/>
      <c r="M430" s="648"/>
      <c r="N430" s="116"/>
      <c r="X430" s="143"/>
      <c r="AB430" s="44" t="str">
        <f>IF(AD427="","",IF(AK430&gt;0,IF(AK430&lt;=AD427,"X",""),""))</f>
        <v/>
      </c>
      <c r="AC430" s="261" t="str">
        <f>IF($F$27="","",$F$27)</f>
        <v>Education</v>
      </c>
      <c r="AD430" s="646"/>
      <c r="AE430" s="647"/>
      <c r="AF430" s="648"/>
      <c r="AG430" s="646"/>
      <c r="AH430" s="647"/>
      <c r="AI430" s="647"/>
      <c r="AJ430" s="648"/>
      <c r="AK430" s="116"/>
    </row>
    <row r="431" spans="4:47" ht="15" customHeight="1" x14ac:dyDescent="0.25">
      <c r="E431" s="44" t="str">
        <f>IF(G427="","",IF(N431&gt;0,IF(N431&lt;=G427,"X",""),""))</f>
        <v/>
      </c>
      <c r="F431" s="261" t="str">
        <f>IF($F$28="","",$F$28)</f>
        <v>Job Training</v>
      </c>
      <c r="G431" s="646"/>
      <c r="H431" s="647"/>
      <c r="I431" s="648"/>
      <c r="J431" s="646"/>
      <c r="K431" s="647"/>
      <c r="L431" s="647"/>
      <c r="M431" s="648"/>
      <c r="N431" s="116"/>
      <c r="X431" s="143"/>
      <c r="AB431" s="44" t="str">
        <f>IF(AD427="","",IF(AK431&gt;0,IF(AK431&lt;=AD427,"X",""),""))</f>
        <v/>
      </c>
      <c r="AC431" s="261" t="str">
        <f>IF($F$28="","",$F$28)</f>
        <v>Job Training</v>
      </c>
      <c r="AD431" s="646"/>
      <c r="AE431" s="647"/>
      <c r="AF431" s="648"/>
      <c r="AG431" s="646"/>
      <c r="AH431" s="647"/>
      <c r="AI431" s="647"/>
      <c r="AJ431" s="648"/>
      <c r="AK431" s="116"/>
    </row>
    <row r="432" spans="4:47" ht="15" customHeight="1" x14ac:dyDescent="0.25">
      <c r="E432" s="44" t="str">
        <f>IF(G427="","",IF(N432&gt;0,IF(N432&lt;=G427,"X",""),""))</f>
        <v/>
      </c>
      <c r="F432" s="261" t="str">
        <f>IF($F$29="","",$F$29)</f>
        <v>Recreation</v>
      </c>
      <c r="G432" s="646"/>
      <c r="H432" s="647"/>
      <c r="I432" s="648"/>
      <c r="J432" s="646"/>
      <c r="K432" s="647"/>
      <c r="L432" s="647"/>
      <c r="M432" s="648"/>
      <c r="N432" s="116"/>
      <c r="X432" s="143"/>
      <c r="AB432" s="44" t="str">
        <f>IF(AD427="","",IF(AK432&gt;0,IF(AK432&lt;=AD427,"X",""),""))</f>
        <v/>
      </c>
      <c r="AC432" s="261" t="str">
        <f>IF($F$29="","",$F$29)</f>
        <v>Recreation</v>
      </c>
      <c r="AD432" s="646"/>
      <c r="AE432" s="647"/>
      <c r="AF432" s="648"/>
      <c r="AG432" s="646"/>
      <c r="AH432" s="647"/>
      <c r="AI432" s="647"/>
      <c r="AJ432" s="648"/>
      <c r="AK432" s="116"/>
    </row>
    <row r="433" spans="4:47" ht="15" customHeight="1" x14ac:dyDescent="0.25">
      <c r="E433" s="44" t="str">
        <f>IF(G427="","",IF(N433&gt;0,IF(N433&lt;=G427,"X",""),""))</f>
        <v/>
      </c>
      <c r="F433" s="261" t="str">
        <f>IF($F$30="","",$F$30)</f>
        <v>Health Services</v>
      </c>
      <c r="G433" s="646"/>
      <c r="H433" s="647"/>
      <c r="I433" s="648"/>
      <c r="J433" s="646"/>
      <c r="K433" s="647"/>
      <c r="L433" s="647"/>
      <c r="M433" s="648"/>
      <c r="N433" s="116"/>
      <c r="X433" s="143"/>
      <c r="AB433" s="44" t="str">
        <f>IF(AD427="","",IF(AK433&gt;0,IF(AK433&lt;=AD427,"X",""),""))</f>
        <v/>
      </c>
      <c r="AC433" s="261" t="str">
        <f>IF($F$30="","",$F$30)</f>
        <v>Health Services</v>
      </c>
      <c r="AD433" s="646"/>
      <c r="AE433" s="647"/>
      <c r="AF433" s="648"/>
      <c r="AG433" s="646"/>
      <c r="AH433" s="647"/>
      <c r="AI433" s="647"/>
      <c r="AJ433" s="648"/>
      <c r="AK433" s="116"/>
    </row>
    <row r="434" spans="4:47" ht="14.4" thickBot="1" x14ac:dyDescent="0.3">
      <c r="D434" s="38"/>
      <c r="E434" s="38"/>
      <c r="F434" s="38"/>
      <c r="G434" s="38"/>
      <c r="H434" s="38"/>
      <c r="I434" s="38"/>
      <c r="J434" s="38"/>
      <c r="K434" s="38"/>
      <c r="L434" s="38"/>
      <c r="M434" s="38"/>
      <c r="N434" s="38"/>
      <c r="X434" s="143"/>
      <c r="AA434" s="38"/>
      <c r="AB434" s="38"/>
      <c r="AC434" s="38"/>
      <c r="AD434" s="38"/>
      <c r="AE434" s="38"/>
      <c r="AF434" s="38"/>
      <c r="AG434" s="38"/>
      <c r="AH434" s="38"/>
      <c r="AI434" s="38"/>
      <c r="AJ434" s="38"/>
      <c r="AK434" s="38"/>
    </row>
    <row r="435" spans="4:47" x14ac:dyDescent="0.25">
      <c r="D435" s="654"/>
      <c r="E435" s="654"/>
      <c r="F435" s="654"/>
      <c r="G435" s="654"/>
      <c r="H435" s="654"/>
      <c r="I435" s="654"/>
      <c r="J435" s="654"/>
      <c r="K435" s="654"/>
      <c r="L435" s="654"/>
      <c r="M435" s="654"/>
      <c r="N435" s="654"/>
      <c r="X435" s="143"/>
      <c r="AA435" s="654"/>
      <c r="AB435" s="654"/>
      <c r="AC435" s="654"/>
      <c r="AD435" s="654"/>
      <c r="AE435" s="654"/>
      <c r="AF435" s="654"/>
      <c r="AG435" s="654"/>
      <c r="AH435" s="654"/>
      <c r="AI435" s="654"/>
      <c r="AJ435" s="654"/>
      <c r="AK435" s="654"/>
    </row>
    <row r="436" spans="4:47" x14ac:dyDescent="0.25">
      <c r="E436" s="34" t="s">
        <v>191</v>
      </c>
      <c r="F436" s="39">
        <f>F426+1</f>
        <v>36</v>
      </c>
      <c r="G436" s="34" t="s">
        <v>192</v>
      </c>
      <c r="H436" s="34"/>
      <c r="I436" s="34"/>
      <c r="J436" s="266" t="s">
        <v>351</v>
      </c>
      <c r="K436" s="265"/>
      <c r="X436" s="143"/>
      <c r="AB436" s="34" t="s">
        <v>191</v>
      </c>
      <c r="AC436" s="39">
        <f>AC426+1</f>
        <v>36</v>
      </c>
      <c r="AD436" s="34" t="s">
        <v>192</v>
      </c>
      <c r="AE436" s="34"/>
      <c r="AF436" s="34"/>
      <c r="AG436" s="266" t="s">
        <v>351</v>
      </c>
      <c r="AH436" s="265"/>
    </row>
    <row r="437" spans="4:47" x14ac:dyDescent="0.25">
      <c r="D437" s="649" t="s">
        <v>193</v>
      </c>
      <c r="E437" s="649"/>
      <c r="F437" s="40" t="s">
        <v>183</v>
      </c>
      <c r="G437" s="41">
        <f>IF(F437=O$4,P$4,IF(F437=O$5,P$5,IF(F437=O$6,P$6,IF(F437=O$7,P$7,IF(F437=O$8,P$8,"")))))</f>
        <v>0</v>
      </c>
      <c r="H437" s="41"/>
      <c r="I437" s="41"/>
      <c r="J437" s="266" t="s">
        <v>352</v>
      </c>
      <c r="K437" s="265"/>
      <c r="L437" s="42"/>
      <c r="M437" s="42"/>
      <c r="N437" s="42"/>
      <c r="O437" s="107">
        <f>IF(F437="",0,1)</f>
        <v>0</v>
      </c>
      <c r="P437" s="107">
        <f>IF(E439="",0,1)</f>
        <v>0</v>
      </c>
      <c r="Q437" s="107">
        <f>IF(E440="",0,1)</f>
        <v>0</v>
      </c>
      <c r="R437" s="107">
        <f>IF(E441="",0,1)</f>
        <v>0</v>
      </c>
      <c r="S437" s="107">
        <f>IF(E442="",0,1)</f>
        <v>0</v>
      </c>
      <c r="T437" s="107">
        <f>IF(E443="",0,1)</f>
        <v>0</v>
      </c>
      <c r="U437" s="107" t="e">
        <f>IF(#REF!="",0,1)</f>
        <v>#REF!</v>
      </c>
      <c r="V437" s="107" t="e">
        <f>IF(#REF!="",0,1)</f>
        <v>#REF!</v>
      </c>
      <c r="W437" s="107" t="e">
        <f>IF(#REF!="",0,1)</f>
        <v>#REF!</v>
      </c>
      <c r="X437" s="143"/>
      <c r="AA437" s="649" t="s">
        <v>193</v>
      </c>
      <c r="AB437" s="649"/>
      <c r="AC437" s="40" t="s">
        <v>183</v>
      </c>
      <c r="AD437" s="41" t="str">
        <f>IF(AC437=AL$4,AM$4,IF(AC437=AL$5,AM$5,IF(AC437=AL$6,AM$6,IF(AC437=AL$7,AM$7,IF(AC437=AL$8,AM$8,"")))))</f>
        <v/>
      </c>
      <c r="AE437" s="41"/>
      <c r="AF437" s="41"/>
      <c r="AG437" s="266" t="s">
        <v>352</v>
      </c>
      <c r="AH437" s="265"/>
      <c r="AI437" s="42"/>
      <c r="AJ437" s="42"/>
      <c r="AK437" s="42"/>
      <c r="AL437" s="107">
        <f>IF(AC437="",0,1)</f>
        <v>0</v>
      </c>
      <c r="AM437" s="107">
        <f>IF(AB439="",0,1)</f>
        <v>0</v>
      </c>
      <c r="AN437" s="107">
        <f>IF(AB440="",0,1)</f>
        <v>0</v>
      </c>
      <c r="AO437" s="107">
        <f>IF(AB441="",0,1)</f>
        <v>0</v>
      </c>
      <c r="AP437" s="107">
        <f>IF(AB442="",0,1)</f>
        <v>0</v>
      </c>
      <c r="AQ437" s="107">
        <f>IF(AB443="",0,1)</f>
        <v>0</v>
      </c>
      <c r="AR437" s="107" t="e">
        <f>IF(#REF!="",0,1)</f>
        <v>#REF!</v>
      </c>
      <c r="AS437" s="107" t="e">
        <f>IF(#REF!="",0,1)</f>
        <v>#REF!</v>
      </c>
      <c r="AT437" s="107" t="e">
        <f>IF(#REF!="",0,1)</f>
        <v>#REF!</v>
      </c>
      <c r="AU437" s="107" t="e">
        <f>IF(#REF!="",0,1)</f>
        <v>#REF!</v>
      </c>
    </row>
    <row r="438" spans="4:47" x14ac:dyDescent="0.25">
      <c r="F438" s="439" t="s">
        <v>194</v>
      </c>
      <c r="G438" s="439" t="s">
        <v>195</v>
      </c>
      <c r="H438" s="439"/>
      <c r="I438" s="439"/>
      <c r="J438" s="439" t="s">
        <v>196</v>
      </c>
      <c r="K438" s="439"/>
      <c r="L438" s="439"/>
      <c r="M438" s="439"/>
      <c r="N438" s="439" t="s">
        <v>197</v>
      </c>
      <c r="X438" s="143"/>
      <c r="AC438" s="439" t="s">
        <v>194</v>
      </c>
      <c r="AD438" s="439" t="s">
        <v>195</v>
      </c>
      <c r="AE438" s="439"/>
      <c r="AF438" s="439"/>
      <c r="AG438" s="439" t="s">
        <v>196</v>
      </c>
      <c r="AH438" s="439"/>
      <c r="AI438" s="439"/>
      <c r="AJ438" s="439"/>
      <c r="AK438" s="439" t="s">
        <v>197</v>
      </c>
    </row>
    <row r="439" spans="4:47" ht="15" customHeight="1" x14ac:dyDescent="0.25">
      <c r="E439" s="44" t="str">
        <f>IF(N439="Yes", "X","")</f>
        <v/>
      </c>
      <c r="F439" s="482" t="str">
        <f>IF($F$26="","",$F$26)</f>
        <v>Food Access</v>
      </c>
      <c r="G439" s="651" t="s">
        <v>542</v>
      </c>
      <c r="H439" s="652"/>
      <c r="I439" s="652"/>
      <c r="J439" s="652"/>
      <c r="K439" s="652"/>
      <c r="L439" s="652"/>
      <c r="M439" s="653"/>
      <c r="N439" s="407"/>
      <c r="X439" s="143"/>
      <c r="AB439" s="44" t="str">
        <f>IF(AK439="Yes", "X","")</f>
        <v/>
      </c>
      <c r="AC439" s="482" t="str">
        <f>IF($F$26="","",$F$26)</f>
        <v>Food Access</v>
      </c>
      <c r="AD439" s="651" t="s">
        <v>542</v>
      </c>
      <c r="AE439" s="652"/>
      <c r="AF439" s="652"/>
      <c r="AG439" s="652"/>
      <c r="AH439" s="652"/>
      <c r="AI439" s="652"/>
      <c r="AJ439" s="653"/>
      <c r="AK439" s="407"/>
    </row>
    <row r="440" spans="4:47" ht="15" customHeight="1" x14ac:dyDescent="0.25">
      <c r="E440" s="44" t="str">
        <f>IF(G437="","",IF(N440&gt;0,IF(N440&lt;=G437,"X",""),""))</f>
        <v/>
      </c>
      <c r="F440" s="261" t="str">
        <f>IF($F$27="","",$F$27)</f>
        <v>Education</v>
      </c>
      <c r="G440" s="646"/>
      <c r="H440" s="647"/>
      <c r="I440" s="648"/>
      <c r="J440" s="646"/>
      <c r="K440" s="647"/>
      <c r="L440" s="647"/>
      <c r="M440" s="648"/>
      <c r="N440" s="116"/>
      <c r="X440" s="143"/>
      <c r="AB440" s="44" t="str">
        <f>IF(AD437="","",IF(AK440&gt;0,IF(AK440&lt;=AD437,"X",""),""))</f>
        <v/>
      </c>
      <c r="AC440" s="261" t="str">
        <f>IF($F$27="","",$F$27)</f>
        <v>Education</v>
      </c>
      <c r="AD440" s="646"/>
      <c r="AE440" s="647"/>
      <c r="AF440" s="648"/>
      <c r="AG440" s="646"/>
      <c r="AH440" s="647"/>
      <c r="AI440" s="647"/>
      <c r="AJ440" s="648"/>
      <c r="AK440" s="116"/>
    </row>
    <row r="441" spans="4:47" ht="15" customHeight="1" x14ac:dyDescent="0.25">
      <c r="E441" s="44" t="str">
        <f>IF(G437="","",IF(N441&gt;0,IF(N441&lt;=G437,"X",""),""))</f>
        <v/>
      </c>
      <c r="F441" s="261" t="str">
        <f>IF($F$28="","",$F$28)</f>
        <v>Job Training</v>
      </c>
      <c r="G441" s="646"/>
      <c r="H441" s="647"/>
      <c r="I441" s="648"/>
      <c r="J441" s="646"/>
      <c r="K441" s="647"/>
      <c r="L441" s="647"/>
      <c r="M441" s="648"/>
      <c r="N441" s="116"/>
      <c r="X441" s="143"/>
      <c r="AB441" s="44" t="str">
        <f>IF(AD437="","",IF(AK441&gt;0,IF(AK441&lt;=AD437,"X",""),""))</f>
        <v/>
      </c>
      <c r="AC441" s="261" t="str">
        <f>IF($F$28="","",$F$28)</f>
        <v>Job Training</v>
      </c>
      <c r="AD441" s="646"/>
      <c r="AE441" s="647"/>
      <c r="AF441" s="648"/>
      <c r="AG441" s="646"/>
      <c r="AH441" s="647"/>
      <c r="AI441" s="647"/>
      <c r="AJ441" s="648"/>
      <c r="AK441" s="116"/>
    </row>
    <row r="442" spans="4:47" ht="15" customHeight="1" x14ac:dyDescent="0.25">
      <c r="E442" s="44" t="str">
        <f>IF(G437="","",IF(N442&gt;0,IF(N442&lt;=G437,"X",""),""))</f>
        <v/>
      </c>
      <c r="F442" s="261" t="str">
        <f>IF($F$29="","",$F$29)</f>
        <v>Recreation</v>
      </c>
      <c r="G442" s="646"/>
      <c r="H442" s="647"/>
      <c r="I442" s="648"/>
      <c r="J442" s="646"/>
      <c r="K442" s="647"/>
      <c r="L442" s="647"/>
      <c r="M442" s="648"/>
      <c r="N442" s="116"/>
      <c r="X442" s="143"/>
      <c r="AB442" s="44" t="str">
        <f>IF(AD437="","",IF(AK442&gt;0,IF(AK442&lt;=AD437,"X",""),""))</f>
        <v/>
      </c>
      <c r="AC442" s="261" t="str">
        <f>IF($F$29="","",$F$29)</f>
        <v>Recreation</v>
      </c>
      <c r="AD442" s="646"/>
      <c r="AE442" s="647"/>
      <c r="AF442" s="648"/>
      <c r="AG442" s="646"/>
      <c r="AH442" s="647"/>
      <c r="AI442" s="647"/>
      <c r="AJ442" s="648"/>
      <c r="AK442" s="116"/>
    </row>
    <row r="443" spans="4:47" ht="15" customHeight="1" x14ac:dyDescent="0.25">
      <c r="E443" s="44" t="str">
        <f>IF(G437="","",IF(N443&gt;0,IF(N443&lt;=G437,"X",""),""))</f>
        <v/>
      </c>
      <c r="F443" s="261" t="str">
        <f>IF($F$30="","",$F$30)</f>
        <v>Health Services</v>
      </c>
      <c r="G443" s="646"/>
      <c r="H443" s="647"/>
      <c r="I443" s="648"/>
      <c r="J443" s="646"/>
      <c r="K443" s="647"/>
      <c r="L443" s="647"/>
      <c r="M443" s="648"/>
      <c r="N443" s="116"/>
      <c r="X443" s="143"/>
      <c r="AB443" s="44" t="str">
        <f>IF(AD437="","",IF(AK443&gt;0,IF(AK443&lt;=AD437,"X",""),""))</f>
        <v/>
      </c>
      <c r="AC443" s="261" t="str">
        <f>IF($F$30="","",$F$30)</f>
        <v>Health Services</v>
      </c>
      <c r="AD443" s="646"/>
      <c r="AE443" s="647"/>
      <c r="AF443" s="648"/>
      <c r="AG443" s="646"/>
      <c r="AH443" s="647"/>
      <c r="AI443" s="647"/>
      <c r="AJ443" s="648"/>
      <c r="AK443" s="116"/>
    </row>
    <row r="444" spans="4:47" ht="14.4" thickBot="1" x14ac:dyDescent="0.3">
      <c r="D444" s="38"/>
      <c r="E444" s="38"/>
      <c r="F444" s="38"/>
      <c r="G444" s="38"/>
      <c r="H444" s="38"/>
      <c r="I444" s="38"/>
      <c r="J444" s="38"/>
      <c r="K444" s="38"/>
      <c r="L444" s="38"/>
      <c r="M444" s="38"/>
      <c r="N444" s="38"/>
      <c r="X444" s="143"/>
      <c r="AA444" s="38"/>
      <c r="AB444" s="38"/>
      <c r="AC444" s="38"/>
      <c r="AD444" s="38"/>
      <c r="AE444" s="38"/>
      <c r="AF444" s="38"/>
      <c r="AG444" s="38"/>
      <c r="AH444" s="38"/>
      <c r="AI444" s="38"/>
      <c r="AJ444" s="38"/>
      <c r="AK444" s="38"/>
    </row>
    <row r="445" spans="4:47" x14ac:dyDescent="0.25">
      <c r="D445" s="654"/>
      <c r="E445" s="654"/>
      <c r="F445" s="654"/>
      <c r="G445" s="654"/>
      <c r="H445" s="654"/>
      <c r="I445" s="654"/>
      <c r="J445" s="654"/>
      <c r="K445" s="654"/>
      <c r="L445" s="654"/>
      <c r="M445" s="654"/>
      <c r="N445" s="654"/>
      <c r="X445" s="143"/>
      <c r="AA445" s="654"/>
      <c r="AB445" s="654"/>
      <c r="AC445" s="654"/>
      <c r="AD445" s="654"/>
      <c r="AE445" s="654"/>
      <c r="AF445" s="654"/>
      <c r="AG445" s="654"/>
      <c r="AH445" s="654"/>
      <c r="AI445" s="654"/>
      <c r="AJ445" s="654"/>
      <c r="AK445" s="654"/>
    </row>
    <row r="446" spans="4:47" x14ac:dyDescent="0.25">
      <c r="E446" s="34" t="s">
        <v>191</v>
      </c>
      <c r="F446" s="39">
        <f>F436+1</f>
        <v>37</v>
      </c>
      <c r="G446" s="34" t="s">
        <v>192</v>
      </c>
      <c r="H446" s="34"/>
      <c r="I446" s="34"/>
      <c r="J446" s="266" t="s">
        <v>351</v>
      </c>
      <c r="K446" s="265"/>
      <c r="X446" s="143"/>
      <c r="AB446" s="34" t="s">
        <v>191</v>
      </c>
      <c r="AC446" s="39">
        <f>AC436+1</f>
        <v>37</v>
      </c>
      <c r="AD446" s="34" t="s">
        <v>192</v>
      </c>
      <c r="AE446" s="34"/>
      <c r="AF446" s="34"/>
      <c r="AG446" s="266" t="s">
        <v>351</v>
      </c>
      <c r="AH446" s="265"/>
    </row>
    <row r="447" spans="4:47" x14ac:dyDescent="0.25">
      <c r="D447" s="649" t="s">
        <v>193</v>
      </c>
      <c r="E447" s="649"/>
      <c r="F447" s="40" t="s">
        <v>183</v>
      </c>
      <c r="G447" s="41">
        <f>IF(F447=O$4,P$4,IF(F447=O$5,P$5,IF(F447=O$6,P$6,IF(F447=O$7,P$7,IF(F447=O$8,P$8,"")))))</f>
        <v>0</v>
      </c>
      <c r="H447" s="41"/>
      <c r="I447" s="41"/>
      <c r="J447" s="266" t="s">
        <v>352</v>
      </c>
      <c r="K447" s="265"/>
      <c r="L447" s="42"/>
      <c r="M447" s="42"/>
      <c r="N447" s="42"/>
      <c r="O447" s="107">
        <f>IF(F447="",0,1)</f>
        <v>0</v>
      </c>
      <c r="P447" s="107">
        <f>IF(E449="",0,1)</f>
        <v>0</v>
      </c>
      <c r="Q447" s="107">
        <f>IF(E450="",0,1)</f>
        <v>0</v>
      </c>
      <c r="R447" s="107">
        <f>IF(E451="",0,1)</f>
        <v>0</v>
      </c>
      <c r="S447" s="107">
        <f>IF(E452="",0,1)</f>
        <v>0</v>
      </c>
      <c r="T447" s="107">
        <f>IF(E453="",0,1)</f>
        <v>0</v>
      </c>
      <c r="U447" s="107" t="e">
        <f>IF(#REF!="",0,1)</f>
        <v>#REF!</v>
      </c>
      <c r="V447" s="107" t="e">
        <f>IF(#REF!="",0,1)</f>
        <v>#REF!</v>
      </c>
      <c r="W447" s="107" t="e">
        <f>IF(#REF!="",0,1)</f>
        <v>#REF!</v>
      </c>
      <c r="X447" s="143"/>
      <c r="AA447" s="649" t="s">
        <v>193</v>
      </c>
      <c r="AB447" s="649"/>
      <c r="AC447" s="40" t="s">
        <v>183</v>
      </c>
      <c r="AD447" s="41" t="str">
        <f>IF(AC447=AL$4,AM$4,IF(AC447=AL$5,AM$5,IF(AC447=AL$6,AM$6,IF(AC447=AL$7,AM$7,IF(AC447=AL$8,AM$8,"")))))</f>
        <v/>
      </c>
      <c r="AE447" s="41"/>
      <c r="AF447" s="41"/>
      <c r="AG447" s="266" t="s">
        <v>352</v>
      </c>
      <c r="AH447" s="265"/>
      <c r="AI447" s="42"/>
      <c r="AJ447" s="42"/>
      <c r="AK447" s="42"/>
      <c r="AL447" s="107">
        <f>IF(AC447="",0,1)</f>
        <v>0</v>
      </c>
      <c r="AM447" s="107">
        <f>IF(AB449="",0,1)</f>
        <v>0</v>
      </c>
      <c r="AN447" s="107">
        <f>IF(AB450="",0,1)</f>
        <v>0</v>
      </c>
      <c r="AO447" s="107">
        <f>IF(AB451="",0,1)</f>
        <v>0</v>
      </c>
      <c r="AP447" s="107">
        <f>IF(AB452="",0,1)</f>
        <v>0</v>
      </c>
      <c r="AQ447" s="107">
        <f>IF(AB453="",0,1)</f>
        <v>0</v>
      </c>
      <c r="AR447" s="107" t="e">
        <f>IF(#REF!="",0,1)</f>
        <v>#REF!</v>
      </c>
      <c r="AS447" s="107" t="e">
        <f>IF(#REF!="",0,1)</f>
        <v>#REF!</v>
      </c>
      <c r="AT447" s="107" t="e">
        <f>IF(#REF!="",0,1)</f>
        <v>#REF!</v>
      </c>
      <c r="AU447" s="107" t="e">
        <f>IF(#REF!="",0,1)</f>
        <v>#REF!</v>
      </c>
    </row>
    <row r="448" spans="4:47" x14ac:dyDescent="0.25">
      <c r="F448" s="439" t="s">
        <v>194</v>
      </c>
      <c r="G448" s="439" t="s">
        <v>195</v>
      </c>
      <c r="H448" s="439"/>
      <c r="I448" s="439"/>
      <c r="J448" s="439" t="s">
        <v>196</v>
      </c>
      <c r="K448" s="439"/>
      <c r="L448" s="439"/>
      <c r="M448" s="439"/>
      <c r="N448" s="439" t="s">
        <v>197</v>
      </c>
      <c r="X448" s="143"/>
      <c r="AC448" s="439" t="s">
        <v>194</v>
      </c>
      <c r="AD448" s="439" t="s">
        <v>195</v>
      </c>
      <c r="AE448" s="439"/>
      <c r="AF448" s="439"/>
      <c r="AG448" s="439" t="s">
        <v>196</v>
      </c>
      <c r="AH448" s="439"/>
      <c r="AI448" s="439"/>
      <c r="AJ448" s="439"/>
      <c r="AK448" s="439" t="s">
        <v>197</v>
      </c>
    </row>
    <row r="449" spans="4:47" ht="15" customHeight="1" x14ac:dyDescent="0.25">
      <c r="E449" s="44" t="str">
        <f>IF(N449="Yes", "X","")</f>
        <v/>
      </c>
      <c r="F449" s="482" t="str">
        <f>IF($F$26="","",$F$26)</f>
        <v>Food Access</v>
      </c>
      <c r="G449" s="651" t="s">
        <v>542</v>
      </c>
      <c r="H449" s="652"/>
      <c r="I449" s="652"/>
      <c r="J449" s="652"/>
      <c r="K449" s="652"/>
      <c r="L449" s="652"/>
      <c r="M449" s="653"/>
      <c r="N449" s="407"/>
      <c r="X449" s="143"/>
      <c r="AB449" s="44" t="str">
        <f>IF(AK449="Yes", "X","")</f>
        <v/>
      </c>
      <c r="AC449" s="482" t="str">
        <f>IF($F$26="","",$F$26)</f>
        <v>Food Access</v>
      </c>
      <c r="AD449" s="651" t="s">
        <v>542</v>
      </c>
      <c r="AE449" s="652"/>
      <c r="AF449" s="652"/>
      <c r="AG449" s="652"/>
      <c r="AH449" s="652"/>
      <c r="AI449" s="652"/>
      <c r="AJ449" s="653"/>
      <c r="AK449" s="407"/>
    </row>
    <row r="450" spans="4:47" ht="15" customHeight="1" x14ac:dyDescent="0.25">
      <c r="E450" s="44" t="str">
        <f>IF(G447="","",IF(N450&gt;0,IF(N450&lt;=G447,"X",""),""))</f>
        <v/>
      </c>
      <c r="F450" s="261" t="str">
        <f>IF($F$27="","",$F$27)</f>
        <v>Education</v>
      </c>
      <c r="G450" s="646"/>
      <c r="H450" s="647"/>
      <c r="I450" s="648"/>
      <c r="J450" s="646"/>
      <c r="K450" s="647"/>
      <c r="L450" s="647"/>
      <c r="M450" s="648"/>
      <c r="N450" s="116"/>
      <c r="X450" s="143"/>
      <c r="AB450" s="44" t="str">
        <f>IF(AD447="","",IF(AK450&gt;0,IF(AK450&lt;=AD447,"X",""),""))</f>
        <v/>
      </c>
      <c r="AC450" s="261" t="str">
        <f>IF($F$27="","",$F$27)</f>
        <v>Education</v>
      </c>
      <c r="AD450" s="646"/>
      <c r="AE450" s="647"/>
      <c r="AF450" s="648"/>
      <c r="AG450" s="646"/>
      <c r="AH450" s="647"/>
      <c r="AI450" s="647"/>
      <c r="AJ450" s="648"/>
      <c r="AK450" s="116"/>
    </row>
    <row r="451" spans="4:47" ht="15" customHeight="1" x14ac:dyDescent="0.25">
      <c r="E451" s="44" t="str">
        <f>IF(G447="","",IF(N451&gt;0,IF(N451&lt;=G447,"X",""),""))</f>
        <v/>
      </c>
      <c r="F451" s="261" t="str">
        <f>IF($F$28="","",$F$28)</f>
        <v>Job Training</v>
      </c>
      <c r="G451" s="646"/>
      <c r="H451" s="647"/>
      <c r="I451" s="648"/>
      <c r="J451" s="646"/>
      <c r="K451" s="647"/>
      <c r="L451" s="647"/>
      <c r="M451" s="648"/>
      <c r="N451" s="116"/>
      <c r="X451" s="143"/>
      <c r="AB451" s="44" t="str">
        <f>IF(AD447="","",IF(AK451&gt;0,IF(AK451&lt;=AD447,"X",""),""))</f>
        <v/>
      </c>
      <c r="AC451" s="261" t="str">
        <f>IF($F$28="","",$F$28)</f>
        <v>Job Training</v>
      </c>
      <c r="AD451" s="646"/>
      <c r="AE451" s="647"/>
      <c r="AF451" s="648"/>
      <c r="AG451" s="646"/>
      <c r="AH451" s="647"/>
      <c r="AI451" s="647"/>
      <c r="AJ451" s="648"/>
      <c r="AK451" s="116"/>
    </row>
    <row r="452" spans="4:47" ht="15" customHeight="1" x14ac:dyDescent="0.25">
      <c r="E452" s="44" t="str">
        <f>IF(G447="","",IF(N452&gt;0,IF(N452&lt;=G447,"X",""),""))</f>
        <v/>
      </c>
      <c r="F452" s="261" t="str">
        <f>IF($F$29="","",$F$29)</f>
        <v>Recreation</v>
      </c>
      <c r="G452" s="646"/>
      <c r="H452" s="647"/>
      <c r="I452" s="648"/>
      <c r="J452" s="646"/>
      <c r="K452" s="647"/>
      <c r="L452" s="647"/>
      <c r="M452" s="648"/>
      <c r="N452" s="116"/>
      <c r="X452" s="143"/>
      <c r="AB452" s="44" t="str">
        <f>IF(AD447="","",IF(AK452&gt;0,IF(AK452&lt;=AD447,"X",""),""))</f>
        <v/>
      </c>
      <c r="AC452" s="261" t="str">
        <f>IF($F$29="","",$F$29)</f>
        <v>Recreation</v>
      </c>
      <c r="AD452" s="646"/>
      <c r="AE452" s="647"/>
      <c r="AF452" s="648"/>
      <c r="AG452" s="646"/>
      <c r="AH452" s="647"/>
      <c r="AI452" s="647"/>
      <c r="AJ452" s="648"/>
      <c r="AK452" s="116"/>
    </row>
    <row r="453" spans="4:47" ht="15" customHeight="1" x14ac:dyDescent="0.25">
      <c r="E453" s="44" t="str">
        <f>IF(G447="","",IF(N453&gt;0,IF(N453&lt;=G447,"X",""),""))</f>
        <v/>
      </c>
      <c r="F453" s="261" t="str">
        <f>IF($F$30="","",$F$30)</f>
        <v>Health Services</v>
      </c>
      <c r="G453" s="646"/>
      <c r="H453" s="647"/>
      <c r="I453" s="648"/>
      <c r="J453" s="646"/>
      <c r="K453" s="647"/>
      <c r="L453" s="647"/>
      <c r="M453" s="648"/>
      <c r="N453" s="116"/>
      <c r="X453" s="143"/>
      <c r="AB453" s="44" t="str">
        <f>IF(AD447="","",IF(AK453&gt;0,IF(AK453&lt;=AD447,"X",""),""))</f>
        <v/>
      </c>
      <c r="AC453" s="261" t="str">
        <f>IF($F$30="","",$F$30)</f>
        <v>Health Services</v>
      </c>
      <c r="AD453" s="646"/>
      <c r="AE453" s="647"/>
      <c r="AF453" s="648"/>
      <c r="AG453" s="646"/>
      <c r="AH453" s="647"/>
      <c r="AI453" s="647"/>
      <c r="AJ453" s="648"/>
      <c r="AK453" s="116"/>
    </row>
    <row r="454" spans="4:47" ht="14.4" thickBot="1" x14ac:dyDescent="0.3">
      <c r="D454" s="38"/>
      <c r="E454" s="38"/>
      <c r="F454" s="38"/>
      <c r="G454" s="38"/>
      <c r="H454" s="38"/>
      <c r="I454" s="38"/>
      <c r="J454" s="38"/>
      <c r="K454" s="38"/>
      <c r="L454" s="38"/>
      <c r="M454" s="38"/>
      <c r="N454" s="38"/>
      <c r="X454" s="143"/>
      <c r="AA454" s="38"/>
      <c r="AB454" s="38"/>
      <c r="AC454" s="38"/>
      <c r="AD454" s="38"/>
      <c r="AE454" s="38"/>
      <c r="AF454" s="38"/>
      <c r="AG454" s="38"/>
      <c r="AH454" s="38"/>
      <c r="AI454" s="38"/>
      <c r="AJ454" s="38"/>
      <c r="AK454" s="38"/>
    </row>
    <row r="455" spans="4:47" x14ac:dyDescent="0.25">
      <c r="D455" s="654"/>
      <c r="E455" s="654"/>
      <c r="F455" s="654"/>
      <c r="G455" s="654"/>
      <c r="H455" s="654"/>
      <c r="I455" s="654"/>
      <c r="J455" s="654"/>
      <c r="K455" s="654"/>
      <c r="L455" s="654"/>
      <c r="M455" s="654"/>
      <c r="N455" s="654"/>
      <c r="X455" s="143"/>
      <c r="AA455" s="654"/>
      <c r="AB455" s="654"/>
      <c r="AC455" s="654"/>
      <c r="AD455" s="654"/>
      <c r="AE455" s="654"/>
      <c r="AF455" s="654"/>
      <c r="AG455" s="654"/>
      <c r="AH455" s="654"/>
      <c r="AI455" s="654"/>
      <c r="AJ455" s="654"/>
      <c r="AK455" s="654"/>
    </row>
    <row r="456" spans="4:47" x14ac:dyDescent="0.25">
      <c r="E456" s="34" t="s">
        <v>191</v>
      </c>
      <c r="F456" s="39">
        <f>F446+1</f>
        <v>38</v>
      </c>
      <c r="G456" s="34" t="s">
        <v>192</v>
      </c>
      <c r="H456" s="34"/>
      <c r="I456" s="34"/>
      <c r="J456" s="266" t="s">
        <v>351</v>
      </c>
      <c r="K456" s="265"/>
      <c r="X456" s="143"/>
      <c r="AB456" s="34" t="s">
        <v>191</v>
      </c>
      <c r="AC456" s="39">
        <f>AC446+1</f>
        <v>38</v>
      </c>
      <c r="AD456" s="34" t="s">
        <v>192</v>
      </c>
      <c r="AE456" s="34"/>
      <c r="AF456" s="34"/>
      <c r="AG456" s="266" t="s">
        <v>351</v>
      </c>
      <c r="AH456" s="265"/>
    </row>
    <row r="457" spans="4:47" x14ac:dyDescent="0.25">
      <c r="D457" s="649" t="s">
        <v>193</v>
      </c>
      <c r="E457" s="649"/>
      <c r="F457" s="40" t="s">
        <v>183</v>
      </c>
      <c r="G457" s="41">
        <f>IF(F457=O$4,P$4,IF(F457=O$5,P$5,IF(F457=O$6,P$6,IF(F457=O$7,P$7,IF(F457=O$8,P$8,"")))))</f>
        <v>0</v>
      </c>
      <c r="H457" s="41"/>
      <c r="I457" s="41"/>
      <c r="J457" s="266" t="s">
        <v>352</v>
      </c>
      <c r="K457" s="265"/>
      <c r="L457" s="42"/>
      <c r="M457" s="42"/>
      <c r="N457" s="42"/>
      <c r="O457" s="107">
        <f>IF(F457="",0,1)</f>
        <v>0</v>
      </c>
      <c r="P457" s="107">
        <f>IF(E459="",0,1)</f>
        <v>0</v>
      </c>
      <c r="Q457" s="107">
        <f>IF(E460="",0,1)</f>
        <v>0</v>
      </c>
      <c r="R457" s="107">
        <f>IF(E461="",0,1)</f>
        <v>0</v>
      </c>
      <c r="S457" s="107">
        <f>IF(E462="",0,1)</f>
        <v>0</v>
      </c>
      <c r="T457" s="107">
        <f>IF(E463="",0,1)</f>
        <v>0</v>
      </c>
      <c r="U457" s="107" t="e">
        <f>IF(#REF!="",0,1)</f>
        <v>#REF!</v>
      </c>
      <c r="V457" s="107" t="e">
        <f>IF(#REF!="",0,1)</f>
        <v>#REF!</v>
      </c>
      <c r="W457" s="107" t="e">
        <f>IF(#REF!="",0,1)</f>
        <v>#REF!</v>
      </c>
      <c r="X457" s="143"/>
      <c r="AA457" s="649" t="s">
        <v>193</v>
      </c>
      <c r="AB457" s="649"/>
      <c r="AC457" s="40" t="s">
        <v>183</v>
      </c>
      <c r="AD457" s="41" t="str">
        <f>IF(AC457=AL$4,AM$4,IF(AC457=AL$5,AM$5,IF(AC457=AL$6,AM$6,IF(AC457=AL$7,AM$7,IF(AC457=AL$8,AM$8,"")))))</f>
        <v/>
      </c>
      <c r="AE457" s="41"/>
      <c r="AF457" s="41"/>
      <c r="AG457" s="266" t="s">
        <v>352</v>
      </c>
      <c r="AH457" s="265"/>
      <c r="AI457" s="42"/>
      <c r="AJ457" s="42"/>
      <c r="AK457" s="42"/>
      <c r="AL457" s="107">
        <f>IF(AC457="",0,1)</f>
        <v>0</v>
      </c>
      <c r="AM457" s="107">
        <f>IF(AB459="",0,1)</f>
        <v>0</v>
      </c>
      <c r="AN457" s="107">
        <f>IF(AB460="",0,1)</f>
        <v>0</v>
      </c>
      <c r="AO457" s="107">
        <f>IF(AB461="",0,1)</f>
        <v>0</v>
      </c>
      <c r="AP457" s="107">
        <f>IF(AB462="",0,1)</f>
        <v>0</v>
      </c>
      <c r="AQ457" s="107">
        <f>IF(AB463="",0,1)</f>
        <v>0</v>
      </c>
      <c r="AR457" s="107" t="e">
        <f>IF(#REF!="",0,1)</f>
        <v>#REF!</v>
      </c>
      <c r="AS457" s="107" t="e">
        <f>IF(#REF!="",0,1)</f>
        <v>#REF!</v>
      </c>
      <c r="AT457" s="107" t="e">
        <f>IF(#REF!="",0,1)</f>
        <v>#REF!</v>
      </c>
      <c r="AU457" s="107" t="e">
        <f>IF(#REF!="",0,1)</f>
        <v>#REF!</v>
      </c>
    </row>
    <row r="458" spans="4:47" x14ac:dyDescent="0.25">
      <c r="F458" s="439" t="s">
        <v>194</v>
      </c>
      <c r="G458" s="439" t="s">
        <v>195</v>
      </c>
      <c r="H458" s="439"/>
      <c r="I458" s="439"/>
      <c r="J458" s="439" t="s">
        <v>196</v>
      </c>
      <c r="K458" s="439"/>
      <c r="L458" s="439"/>
      <c r="M458" s="439"/>
      <c r="N458" s="439" t="s">
        <v>197</v>
      </c>
      <c r="X458" s="143"/>
      <c r="AC458" s="439" t="s">
        <v>194</v>
      </c>
      <c r="AD458" s="439" t="s">
        <v>195</v>
      </c>
      <c r="AE458" s="439"/>
      <c r="AF458" s="439"/>
      <c r="AG458" s="439" t="s">
        <v>196</v>
      </c>
      <c r="AH458" s="439"/>
      <c r="AI458" s="439"/>
      <c r="AJ458" s="439"/>
      <c r="AK458" s="439" t="s">
        <v>197</v>
      </c>
    </row>
    <row r="459" spans="4:47" ht="15" customHeight="1" x14ac:dyDescent="0.25">
      <c r="E459" s="44" t="str">
        <f>IF(N459="Yes", "X","")</f>
        <v/>
      </c>
      <c r="F459" s="482" t="str">
        <f>IF($F$26="","",$F$26)</f>
        <v>Food Access</v>
      </c>
      <c r="G459" s="651" t="s">
        <v>542</v>
      </c>
      <c r="H459" s="652"/>
      <c r="I459" s="652"/>
      <c r="J459" s="652"/>
      <c r="K459" s="652"/>
      <c r="L459" s="652"/>
      <c r="M459" s="653"/>
      <c r="N459" s="407"/>
      <c r="X459" s="143"/>
      <c r="AB459" s="44" t="str">
        <f>IF(AK459="Yes", "X","")</f>
        <v/>
      </c>
      <c r="AC459" s="482" t="str">
        <f>IF($F$26="","",$F$26)</f>
        <v>Food Access</v>
      </c>
      <c r="AD459" s="651" t="s">
        <v>542</v>
      </c>
      <c r="AE459" s="652"/>
      <c r="AF459" s="652"/>
      <c r="AG459" s="652"/>
      <c r="AH459" s="652"/>
      <c r="AI459" s="652"/>
      <c r="AJ459" s="653"/>
      <c r="AK459" s="407"/>
    </row>
    <row r="460" spans="4:47" ht="15" customHeight="1" x14ac:dyDescent="0.25">
      <c r="E460" s="44" t="str">
        <f>IF(G457="","",IF(N460&gt;0,IF(N460&lt;=G457,"X",""),""))</f>
        <v/>
      </c>
      <c r="F460" s="261" t="str">
        <f>IF($F$27="","",$F$27)</f>
        <v>Education</v>
      </c>
      <c r="G460" s="646"/>
      <c r="H460" s="647"/>
      <c r="I460" s="648"/>
      <c r="J460" s="646"/>
      <c r="K460" s="647"/>
      <c r="L460" s="647"/>
      <c r="M460" s="648"/>
      <c r="N460" s="116"/>
      <c r="X460" s="143"/>
      <c r="AB460" s="44" t="str">
        <f>IF(AD457="","",IF(AK460&gt;0,IF(AK460&lt;=AD457,"X",""),""))</f>
        <v/>
      </c>
      <c r="AC460" s="261" t="str">
        <f>IF($F$27="","",$F$27)</f>
        <v>Education</v>
      </c>
      <c r="AD460" s="646"/>
      <c r="AE460" s="647"/>
      <c r="AF460" s="648"/>
      <c r="AG460" s="646"/>
      <c r="AH460" s="647"/>
      <c r="AI460" s="647"/>
      <c r="AJ460" s="648"/>
      <c r="AK460" s="116"/>
    </row>
    <row r="461" spans="4:47" ht="15" customHeight="1" x14ac:dyDescent="0.25">
      <c r="E461" s="44" t="str">
        <f>IF(G457="","",IF(N461&gt;0,IF(N461&lt;=G457,"X",""),""))</f>
        <v/>
      </c>
      <c r="F461" s="261" t="str">
        <f>IF($F$28="","",$F$28)</f>
        <v>Job Training</v>
      </c>
      <c r="G461" s="646"/>
      <c r="H461" s="647"/>
      <c r="I461" s="648"/>
      <c r="J461" s="646"/>
      <c r="K461" s="647"/>
      <c r="L461" s="647"/>
      <c r="M461" s="648"/>
      <c r="N461" s="116"/>
      <c r="X461" s="143"/>
      <c r="AB461" s="44" t="str">
        <f>IF(AD457="","",IF(AK461&gt;0,IF(AK461&lt;=AD457,"X",""),""))</f>
        <v/>
      </c>
      <c r="AC461" s="261" t="str">
        <f>IF($F$28="","",$F$28)</f>
        <v>Job Training</v>
      </c>
      <c r="AD461" s="646"/>
      <c r="AE461" s="647"/>
      <c r="AF461" s="648"/>
      <c r="AG461" s="646"/>
      <c r="AH461" s="647"/>
      <c r="AI461" s="647"/>
      <c r="AJ461" s="648"/>
      <c r="AK461" s="116"/>
    </row>
    <row r="462" spans="4:47" ht="15" customHeight="1" x14ac:dyDescent="0.25">
      <c r="E462" s="44" t="str">
        <f>IF(G457="","",IF(N462&gt;0,IF(N462&lt;=G457,"X",""),""))</f>
        <v/>
      </c>
      <c r="F462" s="261" t="str">
        <f>IF($F$29="","",$F$29)</f>
        <v>Recreation</v>
      </c>
      <c r="G462" s="646"/>
      <c r="H462" s="647"/>
      <c r="I462" s="648"/>
      <c r="J462" s="646"/>
      <c r="K462" s="647"/>
      <c r="L462" s="647"/>
      <c r="M462" s="648"/>
      <c r="N462" s="116"/>
      <c r="X462" s="143"/>
      <c r="AB462" s="44" t="str">
        <f>IF(AD457="","",IF(AK462&gt;0,IF(AK462&lt;=AD457,"X",""),""))</f>
        <v/>
      </c>
      <c r="AC462" s="261" t="str">
        <f>IF($F$29="","",$F$29)</f>
        <v>Recreation</v>
      </c>
      <c r="AD462" s="646"/>
      <c r="AE462" s="647"/>
      <c r="AF462" s="648"/>
      <c r="AG462" s="646"/>
      <c r="AH462" s="647"/>
      <c r="AI462" s="647"/>
      <c r="AJ462" s="648"/>
      <c r="AK462" s="116"/>
    </row>
    <row r="463" spans="4:47" ht="15" customHeight="1" x14ac:dyDescent="0.25">
      <c r="E463" s="44" t="str">
        <f>IF(G457="","",IF(N463&gt;0,IF(N463&lt;=G457,"X",""),""))</f>
        <v/>
      </c>
      <c r="F463" s="261" t="str">
        <f>IF($F$30="","",$F$30)</f>
        <v>Health Services</v>
      </c>
      <c r="G463" s="646"/>
      <c r="H463" s="647"/>
      <c r="I463" s="648"/>
      <c r="J463" s="646"/>
      <c r="K463" s="647"/>
      <c r="L463" s="647"/>
      <c r="M463" s="648"/>
      <c r="N463" s="116"/>
      <c r="X463" s="143"/>
      <c r="AB463" s="44" t="str">
        <f>IF(AD457="","",IF(AK463&gt;0,IF(AK463&lt;=AD457,"X",""),""))</f>
        <v/>
      </c>
      <c r="AC463" s="261" t="str">
        <f>IF($F$30="","",$F$30)</f>
        <v>Health Services</v>
      </c>
      <c r="AD463" s="646"/>
      <c r="AE463" s="647"/>
      <c r="AF463" s="648"/>
      <c r="AG463" s="646"/>
      <c r="AH463" s="647"/>
      <c r="AI463" s="647"/>
      <c r="AJ463" s="648"/>
      <c r="AK463" s="116"/>
    </row>
    <row r="464" spans="4:47" ht="14.4" thickBot="1" x14ac:dyDescent="0.3">
      <c r="D464" s="38"/>
      <c r="E464" s="38"/>
      <c r="F464" s="38"/>
      <c r="G464" s="38"/>
      <c r="H464" s="38"/>
      <c r="I464" s="38"/>
      <c r="J464" s="38"/>
      <c r="K464" s="38"/>
      <c r="L464" s="38"/>
      <c r="M464" s="38"/>
      <c r="N464" s="38"/>
      <c r="X464" s="143"/>
      <c r="AA464" s="38"/>
      <c r="AB464" s="38"/>
      <c r="AC464" s="38"/>
      <c r="AD464" s="38"/>
      <c r="AE464" s="38"/>
      <c r="AF464" s="38"/>
      <c r="AG464" s="38"/>
      <c r="AH464" s="38"/>
      <c r="AI464" s="38"/>
      <c r="AJ464" s="38"/>
      <c r="AK464" s="38"/>
    </row>
    <row r="465" spans="4:47" x14ac:dyDescent="0.25">
      <c r="D465" s="654"/>
      <c r="E465" s="654"/>
      <c r="F465" s="654"/>
      <c r="G465" s="654"/>
      <c r="H465" s="654"/>
      <c r="I465" s="654"/>
      <c r="J465" s="654"/>
      <c r="K465" s="654"/>
      <c r="L465" s="654"/>
      <c r="M465" s="654"/>
      <c r="N465" s="654"/>
      <c r="X465" s="143"/>
      <c r="AA465" s="654"/>
      <c r="AB465" s="654"/>
      <c r="AC465" s="654"/>
      <c r="AD465" s="654"/>
      <c r="AE465" s="654"/>
      <c r="AF465" s="654"/>
      <c r="AG465" s="654"/>
      <c r="AH465" s="654"/>
      <c r="AI465" s="654"/>
      <c r="AJ465" s="654"/>
      <c r="AK465" s="654"/>
    </row>
    <row r="466" spans="4:47" x14ac:dyDescent="0.25">
      <c r="E466" s="34" t="s">
        <v>191</v>
      </c>
      <c r="F466" s="39">
        <f>F456+1</f>
        <v>39</v>
      </c>
      <c r="G466" s="34" t="s">
        <v>192</v>
      </c>
      <c r="H466" s="34"/>
      <c r="I466" s="34"/>
      <c r="J466" s="266" t="s">
        <v>351</v>
      </c>
      <c r="K466" s="265"/>
      <c r="X466" s="143"/>
      <c r="AB466" s="34" t="s">
        <v>191</v>
      </c>
      <c r="AC466" s="39">
        <f>AC456+1</f>
        <v>39</v>
      </c>
      <c r="AD466" s="34" t="s">
        <v>192</v>
      </c>
      <c r="AE466" s="34"/>
      <c r="AF466" s="34"/>
      <c r="AG466" s="266" t="s">
        <v>351</v>
      </c>
      <c r="AH466" s="265"/>
    </row>
    <row r="467" spans="4:47" x14ac:dyDescent="0.25">
      <c r="D467" s="649" t="s">
        <v>193</v>
      </c>
      <c r="E467" s="649"/>
      <c r="F467" s="40" t="s">
        <v>183</v>
      </c>
      <c r="G467" s="41">
        <f>IF(F467=O$4,P$4,IF(F467=O$5,P$5,IF(F467=O$6,P$6,IF(F467=O$7,P$7,IF(F467=O$8,P$8,"")))))</f>
        <v>0</v>
      </c>
      <c r="H467" s="41"/>
      <c r="I467" s="41"/>
      <c r="J467" s="266" t="s">
        <v>352</v>
      </c>
      <c r="K467" s="265"/>
      <c r="L467" s="42"/>
      <c r="M467" s="42"/>
      <c r="N467" s="42"/>
      <c r="O467" s="107">
        <f>IF(F467="",0,1)</f>
        <v>0</v>
      </c>
      <c r="P467" s="107">
        <f>IF(E469="",0,1)</f>
        <v>0</v>
      </c>
      <c r="Q467" s="107">
        <f>IF(E470="",0,1)</f>
        <v>0</v>
      </c>
      <c r="R467" s="107">
        <f>IF(E471="",0,1)</f>
        <v>0</v>
      </c>
      <c r="S467" s="107">
        <f>IF(E472="",0,1)</f>
        <v>0</v>
      </c>
      <c r="T467" s="107">
        <f>IF(E473="",0,1)</f>
        <v>0</v>
      </c>
      <c r="U467" s="107" t="e">
        <f>IF(#REF!="",0,1)</f>
        <v>#REF!</v>
      </c>
      <c r="V467" s="107" t="e">
        <f>IF(#REF!="",0,1)</f>
        <v>#REF!</v>
      </c>
      <c r="W467" s="107" t="e">
        <f>IF(#REF!="",0,1)</f>
        <v>#REF!</v>
      </c>
      <c r="X467" s="143"/>
      <c r="AA467" s="649" t="s">
        <v>193</v>
      </c>
      <c r="AB467" s="649"/>
      <c r="AC467" s="40" t="s">
        <v>183</v>
      </c>
      <c r="AD467" s="41" t="str">
        <f>IF(AC467=AL$4,AM$4,IF(AC467=AL$5,AM$5,IF(AC467=AL$6,AM$6,IF(AC467=AL$7,AM$7,IF(AC467=AL$8,AM$8,"")))))</f>
        <v/>
      </c>
      <c r="AE467" s="41"/>
      <c r="AF467" s="41"/>
      <c r="AG467" s="266" t="s">
        <v>352</v>
      </c>
      <c r="AH467" s="265"/>
      <c r="AI467" s="42"/>
      <c r="AJ467" s="42"/>
      <c r="AK467" s="42"/>
      <c r="AL467" s="107">
        <f>IF(AC467="",0,1)</f>
        <v>0</v>
      </c>
      <c r="AM467" s="107">
        <f>IF(AB469="",0,1)</f>
        <v>0</v>
      </c>
      <c r="AN467" s="107">
        <f>IF(AB470="",0,1)</f>
        <v>0</v>
      </c>
      <c r="AO467" s="107">
        <f>IF(AB471="",0,1)</f>
        <v>0</v>
      </c>
      <c r="AP467" s="107">
        <f>IF(AB472="",0,1)</f>
        <v>0</v>
      </c>
      <c r="AQ467" s="107">
        <f>IF(AB473="",0,1)</f>
        <v>0</v>
      </c>
      <c r="AR467" s="107" t="e">
        <f>IF(#REF!="",0,1)</f>
        <v>#REF!</v>
      </c>
      <c r="AS467" s="107" t="e">
        <f>IF(#REF!="",0,1)</f>
        <v>#REF!</v>
      </c>
      <c r="AT467" s="107" t="e">
        <f>IF(#REF!="",0,1)</f>
        <v>#REF!</v>
      </c>
      <c r="AU467" s="107" t="e">
        <f>IF(#REF!="",0,1)</f>
        <v>#REF!</v>
      </c>
    </row>
    <row r="468" spans="4:47" x14ac:dyDescent="0.25">
      <c r="F468" s="439" t="s">
        <v>194</v>
      </c>
      <c r="G468" s="439" t="s">
        <v>195</v>
      </c>
      <c r="H468" s="439"/>
      <c r="I468" s="439"/>
      <c r="J468" s="439" t="s">
        <v>196</v>
      </c>
      <c r="K468" s="439"/>
      <c r="L468" s="439"/>
      <c r="M468" s="439"/>
      <c r="N468" s="439" t="s">
        <v>197</v>
      </c>
      <c r="X468" s="143"/>
      <c r="AC468" s="439" t="s">
        <v>194</v>
      </c>
      <c r="AD468" s="439" t="s">
        <v>195</v>
      </c>
      <c r="AE468" s="439"/>
      <c r="AF468" s="439"/>
      <c r="AG468" s="439" t="s">
        <v>196</v>
      </c>
      <c r="AH468" s="439"/>
      <c r="AI468" s="439"/>
      <c r="AJ468" s="439"/>
      <c r="AK468" s="439" t="s">
        <v>197</v>
      </c>
    </row>
    <row r="469" spans="4:47" ht="15" customHeight="1" x14ac:dyDescent="0.25">
      <c r="E469" s="44" t="str">
        <f>IF(N469="Yes", "X","")</f>
        <v/>
      </c>
      <c r="F469" s="482" t="str">
        <f>IF($F$26="","",$F$26)</f>
        <v>Food Access</v>
      </c>
      <c r="G469" s="651" t="s">
        <v>542</v>
      </c>
      <c r="H469" s="652"/>
      <c r="I469" s="652"/>
      <c r="J469" s="652"/>
      <c r="K469" s="652"/>
      <c r="L469" s="652"/>
      <c r="M469" s="653"/>
      <c r="N469" s="407"/>
      <c r="X469" s="143"/>
      <c r="AB469" s="44" t="str">
        <f>IF(AK469="Yes", "X","")</f>
        <v/>
      </c>
      <c r="AC469" s="482" t="str">
        <f>IF($F$26="","",$F$26)</f>
        <v>Food Access</v>
      </c>
      <c r="AD469" s="651" t="s">
        <v>542</v>
      </c>
      <c r="AE469" s="652"/>
      <c r="AF469" s="652"/>
      <c r="AG469" s="652"/>
      <c r="AH469" s="652"/>
      <c r="AI469" s="652"/>
      <c r="AJ469" s="653"/>
      <c r="AK469" s="407"/>
    </row>
    <row r="470" spans="4:47" ht="15" customHeight="1" x14ac:dyDescent="0.25">
      <c r="E470" s="44" t="str">
        <f>IF(G467="","",IF(N470&gt;0,IF(N470&lt;=G467,"X",""),""))</f>
        <v/>
      </c>
      <c r="F470" s="261" t="str">
        <f>IF($F$27="","",$F$27)</f>
        <v>Education</v>
      </c>
      <c r="G470" s="646"/>
      <c r="H470" s="647"/>
      <c r="I470" s="648"/>
      <c r="J470" s="646"/>
      <c r="K470" s="647"/>
      <c r="L470" s="647"/>
      <c r="M470" s="648"/>
      <c r="N470" s="116"/>
      <c r="X470" s="143"/>
      <c r="AB470" s="44" t="str">
        <f>IF(AD467="","",IF(AK470&gt;0,IF(AK470&lt;=AD467,"X",""),""))</f>
        <v/>
      </c>
      <c r="AC470" s="261" t="str">
        <f>IF($F$27="","",$F$27)</f>
        <v>Education</v>
      </c>
      <c r="AD470" s="646"/>
      <c r="AE470" s="647"/>
      <c r="AF470" s="648"/>
      <c r="AG470" s="646"/>
      <c r="AH470" s="647"/>
      <c r="AI470" s="647"/>
      <c r="AJ470" s="648"/>
      <c r="AK470" s="116"/>
    </row>
    <row r="471" spans="4:47" ht="15" customHeight="1" x14ac:dyDescent="0.25">
      <c r="E471" s="44" t="str">
        <f>IF(G467="","",IF(N471&gt;0,IF(N471&lt;=G467,"X",""),""))</f>
        <v/>
      </c>
      <c r="F471" s="261" t="str">
        <f>IF($F$28="","",$F$28)</f>
        <v>Job Training</v>
      </c>
      <c r="G471" s="646"/>
      <c r="H471" s="647"/>
      <c r="I471" s="648"/>
      <c r="J471" s="646"/>
      <c r="K471" s="647"/>
      <c r="L471" s="647"/>
      <c r="M471" s="648"/>
      <c r="N471" s="116"/>
      <c r="X471" s="143"/>
      <c r="AB471" s="44" t="str">
        <f>IF(AD467="","",IF(AK471&gt;0,IF(AK471&lt;=AD467,"X",""),""))</f>
        <v/>
      </c>
      <c r="AC471" s="261" t="str">
        <f>IF($F$28="","",$F$28)</f>
        <v>Job Training</v>
      </c>
      <c r="AD471" s="646"/>
      <c r="AE471" s="647"/>
      <c r="AF471" s="648"/>
      <c r="AG471" s="646"/>
      <c r="AH471" s="647"/>
      <c r="AI471" s="647"/>
      <c r="AJ471" s="648"/>
      <c r="AK471" s="116"/>
    </row>
    <row r="472" spans="4:47" ht="15" customHeight="1" x14ac:dyDescent="0.25">
      <c r="E472" s="44" t="str">
        <f>IF(G467="","",IF(N472&gt;0,IF(N472&lt;=G467,"X",""),""))</f>
        <v/>
      </c>
      <c r="F472" s="261" t="str">
        <f>IF($F$29="","",$F$29)</f>
        <v>Recreation</v>
      </c>
      <c r="G472" s="646"/>
      <c r="H472" s="647"/>
      <c r="I472" s="648"/>
      <c r="J472" s="646"/>
      <c r="K472" s="647"/>
      <c r="L472" s="647"/>
      <c r="M472" s="648"/>
      <c r="N472" s="116"/>
      <c r="X472" s="143"/>
      <c r="AB472" s="44" t="str">
        <f>IF(AD467="","",IF(AK472&gt;0,IF(AK472&lt;=AD467,"X",""),""))</f>
        <v/>
      </c>
      <c r="AC472" s="261" t="str">
        <f>IF($F$29="","",$F$29)</f>
        <v>Recreation</v>
      </c>
      <c r="AD472" s="646"/>
      <c r="AE472" s="647"/>
      <c r="AF472" s="648"/>
      <c r="AG472" s="646"/>
      <c r="AH472" s="647"/>
      <c r="AI472" s="647"/>
      <c r="AJ472" s="648"/>
      <c r="AK472" s="116"/>
    </row>
    <row r="473" spans="4:47" ht="15" customHeight="1" x14ac:dyDescent="0.25">
      <c r="E473" s="44" t="str">
        <f>IF(G467="","",IF(N473&gt;0,IF(N473&lt;=G467,"X",""),""))</f>
        <v/>
      </c>
      <c r="F473" s="261" t="str">
        <f>IF($F$30="","",$F$30)</f>
        <v>Health Services</v>
      </c>
      <c r="G473" s="646"/>
      <c r="H473" s="647"/>
      <c r="I473" s="648"/>
      <c r="J473" s="646"/>
      <c r="K473" s="647"/>
      <c r="L473" s="647"/>
      <c r="M473" s="648"/>
      <c r="N473" s="116"/>
      <c r="X473" s="143"/>
      <c r="AB473" s="44" t="str">
        <f>IF(AD467="","",IF(AK473&gt;0,IF(AK473&lt;=AD467,"X",""),""))</f>
        <v/>
      </c>
      <c r="AC473" s="261" t="str">
        <f>IF($F$30="","",$F$30)</f>
        <v>Health Services</v>
      </c>
      <c r="AD473" s="646"/>
      <c r="AE473" s="647"/>
      <c r="AF473" s="648"/>
      <c r="AG473" s="646"/>
      <c r="AH473" s="647"/>
      <c r="AI473" s="647"/>
      <c r="AJ473" s="648"/>
      <c r="AK473" s="116"/>
    </row>
    <row r="474" spans="4:47" ht="14.4" thickBot="1" x14ac:dyDescent="0.3">
      <c r="D474" s="38"/>
      <c r="E474" s="38"/>
      <c r="F474" s="38"/>
      <c r="G474" s="38"/>
      <c r="H474" s="38"/>
      <c r="I474" s="38"/>
      <c r="J474" s="38"/>
      <c r="K474" s="38"/>
      <c r="L474" s="38"/>
      <c r="M474" s="38"/>
      <c r="N474" s="38"/>
      <c r="X474" s="143"/>
      <c r="AA474" s="38"/>
      <c r="AB474" s="38"/>
      <c r="AC474" s="38"/>
      <c r="AD474" s="38"/>
      <c r="AE474" s="38"/>
      <c r="AF474" s="38"/>
      <c r="AG474" s="38"/>
      <c r="AH474" s="38"/>
      <c r="AI474" s="38"/>
      <c r="AJ474" s="38"/>
      <c r="AK474" s="38"/>
    </row>
    <row r="475" spans="4:47" x14ac:dyDescent="0.25">
      <c r="D475" s="654"/>
      <c r="E475" s="654"/>
      <c r="F475" s="654"/>
      <c r="G475" s="654"/>
      <c r="H475" s="654"/>
      <c r="I475" s="654"/>
      <c r="J475" s="654"/>
      <c r="K475" s="654"/>
      <c r="L475" s="654"/>
      <c r="M475" s="654"/>
      <c r="N475" s="654"/>
      <c r="X475" s="143"/>
      <c r="AA475" s="654"/>
      <c r="AB475" s="654"/>
      <c r="AC475" s="654"/>
      <c r="AD475" s="654"/>
      <c r="AE475" s="654"/>
      <c r="AF475" s="654"/>
      <c r="AG475" s="654"/>
      <c r="AH475" s="654"/>
      <c r="AI475" s="654"/>
      <c r="AJ475" s="654"/>
      <c r="AK475" s="654"/>
    </row>
    <row r="476" spans="4:47" x14ac:dyDescent="0.25">
      <c r="E476" s="34" t="s">
        <v>191</v>
      </c>
      <c r="F476" s="39">
        <f>F466+1</f>
        <v>40</v>
      </c>
      <c r="G476" s="34" t="s">
        <v>192</v>
      </c>
      <c r="H476" s="34"/>
      <c r="I476" s="34"/>
      <c r="J476" s="266" t="s">
        <v>351</v>
      </c>
      <c r="K476" s="265"/>
      <c r="X476" s="143"/>
      <c r="AB476" s="34" t="s">
        <v>191</v>
      </c>
      <c r="AC476" s="39">
        <f>AC466+1</f>
        <v>40</v>
      </c>
      <c r="AD476" s="34" t="s">
        <v>192</v>
      </c>
      <c r="AE476" s="34"/>
      <c r="AF476" s="34"/>
      <c r="AG476" s="266" t="s">
        <v>351</v>
      </c>
      <c r="AH476" s="265"/>
    </row>
    <row r="477" spans="4:47" x14ac:dyDescent="0.25">
      <c r="D477" s="649" t="s">
        <v>193</v>
      </c>
      <c r="E477" s="649"/>
      <c r="F477" s="40" t="s">
        <v>183</v>
      </c>
      <c r="G477" s="41">
        <f>IF(F477=O$4,P$4,IF(F477=O$5,P$5,IF(F477=O$6,P$6,IF(F477=O$7,P$7,IF(F477=O$8,P$8,"")))))</f>
        <v>0</v>
      </c>
      <c r="H477" s="41"/>
      <c r="I477" s="41"/>
      <c r="J477" s="266" t="s">
        <v>352</v>
      </c>
      <c r="K477" s="265"/>
      <c r="L477" s="42"/>
      <c r="M477" s="42"/>
      <c r="N477" s="42"/>
      <c r="O477" s="107">
        <f>IF(F477="",0,1)</f>
        <v>0</v>
      </c>
      <c r="P477" s="107">
        <f>IF(E479="",0,1)</f>
        <v>0</v>
      </c>
      <c r="Q477" s="107">
        <f>IF(E480="",0,1)</f>
        <v>0</v>
      </c>
      <c r="R477" s="107">
        <f>IF(E481="",0,1)</f>
        <v>0</v>
      </c>
      <c r="S477" s="107">
        <f>IF(E482="",0,1)</f>
        <v>0</v>
      </c>
      <c r="T477" s="107">
        <f>IF(E483="",0,1)</f>
        <v>0</v>
      </c>
      <c r="U477" s="107" t="e">
        <f>IF(#REF!="",0,1)</f>
        <v>#REF!</v>
      </c>
      <c r="V477" s="107" t="e">
        <f>IF(#REF!="",0,1)</f>
        <v>#REF!</v>
      </c>
      <c r="W477" s="107" t="e">
        <f>IF(#REF!="",0,1)</f>
        <v>#REF!</v>
      </c>
      <c r="X477" s="143"/>
      <c r="AA477" s="649" t="s">
        <v>193</v>
      </c>
      <c r="AB477" s="649"/>
      <c r="AC477" s="40" t="s">
        <v>183</v>
      </c>
      <c r="AD477" s="41" t="str">
        <f>IF(AC477=AL$4,AM$4,IF(AC477=AL$5,AM$5,IF(AC477=AL$6,AM$6,IF(AC477=AL$7,AM$7,IF(AC477=AL$8,AM$8,"")))))</f>
        <v/>
      </c>
      <c r="AE477" s="41"/>
      <c r="AF477" s="41"/>
      <c r="AG477" s="266" t="s">
        <v>352</v>
      </c>
      <c r="AH477" s="265"/>
      <c r="AI477" s="42"/>
      <c r="AJ477" s="42"/>
      <c r="AK477" s="42"/>
      <c r="AL477" s="107">
        <f>IF(AC477="",0,1)</f>
        <v>0</v>
      </c>
      <c r="AM477" s="107">
        <f>IF(AB479="",0,1)</f>
        <v>0</v>
      </c>
      <c r="AN477" s="107">
        <f>IF(AB480="",0,1)</f>
        <v>0</v>
      </c>
      <c r="AO477" s="107">
        <f>IF(AB481="",0,1)</f>
        <v>0</v>
      </c>
      <c r="AP477" s="107">
        <f>IF(AB482="",0,1)</f>
        <v>0</v>
      </c>
      <c r="AQ477" s="107">
        <f>IF(AB483="",0,1)</f>
        <v>0</v>
      </c>
      <c r="AR477" s="107" t="e">
        <f>IF(#REF!="",0,1)</f>
        <v>#REF!</v>
      </c>
      <c r="AS477" s="107" t="e">
        <f>IF(#REF!="",0,1)</f>
        <v>#REF!</v>
      </c>
      <c r="AT477" s="107" t="e">
        <f>IF(#REF!="",0,1)</f>
        <v>#REF!</v>
      </c>
      <c r="AU477" s="107" t="e">
        <f>IF(#REF!="",0,1)</f>
        <v>#REF!</v>
      </c>
    </row>
    <row r="478" spans="4:47" x14ac:dyDescent="0.25">
      <c r="F478" s="439" t="s">
        <v>194</v>
      </c>
      <c r="G478" s="439" t="s">
        <v>195</v>
      </c>
      <c r="H478" s="439"/>
      <c r="I478" s="439"/>
      <c r="J478" s="439" t="s">
        <v>196</v>
      </c>
      <c r="K478" s="439"/>
      <c r="L478" s="439"/>
      <c r="M478" s="439"/>
      <c r="N478" s="439" t="s">
        <v>197</v>
      </c>
      <c r="X478" s="143"/>
      <c r="AC478" s="439" t="s">
        <v>194</v>
      </c>
      <c r="AD478" s="439" t="s">
        <v>195</v>
      </c>
      <c r="AE478" s="439"/>
      <c r="AF478" s="439"/>
      <c r="AG478" s="439" t="s">
        <v>196</v>
      </c>
      <c r="AH478" s="439"/>
      <c r="AI478" s="439"/>
      <c r="AJ478" s="439"/>
      <c r="AK478" s="439" t="s">
        <v>197</v>
      </c>
    </row>
    <row r="479" spans="4:47" ht="15" customHeight="1" x14ac:dyDescent="0.25">
      <c r="E479" s="44" t="str">
        <f>IF(N479="Yes", "X","")</f>
        <v/>
      </c>
      <c r="F479" s="482" t="str">
        <f>IF($F$26="","",$F$26)</f>
        <v>Food Access</v>
      </c>
      <c r="G479" s="651" t="s">
        <v>542</v>
      </c>
      <c r="H479" s="652"/>
      <c r="I479" s="652"/>
      <c r="J479" s="652"/>
      <c r="K479" s="652"/>
      <c r="L479" s="652"/>
      <c r="M479" s="653"/>
      <c r="N479" s="407"/>
      <c r="X479" s="143"/>
      <c r="AB479" s="44" t="str">
        <f>IF(AK479="Yes", "X","")</f>
        <v/>
      </c>
      <c r="AC479" s="482" t="str">
        <f>IF($F$26="","",$F$26)</f>
        <v>Food Access</v>
      </c>
      <c r="AD479" s="651" t="s">
        <v>542</v>
      </c>
      <c r="AE479" s="652"/>
      <c r="AF479" s="652"/>
      <c r="AG479" s="652"/>
      <c r="AH479" s="652"/>
      <c r="AI479" s="652"/>
      <c r="AJ479" s="653"/>
      <c r="AK479" s="407"/>
    </row>
    <row r="480" spans="4:47" ht="15" customHeight="1" x14ac:dyDescent="0.25">
      <c r="E480" s="44" t="str">
        <f>IF(G477="","",IF(N480&gt;0,IF(N480&lt;=G477,"X",""),""))</f>
        <v/>
      </c>
      <c r="F480" s="261" t="str">
        <f>IF($F$27="","",$F$27)</f>
        <v>Education</v>
      </c>
      <c r="G480" s="646"/>
      <c r="H480" s="647"/>
      <c r="I480" s="648"/>
      <c r="J480" s="646"/>
      <c r="K480" s="647"/>
      <c r="L480" s="647"/>
      <c r="M480" s="648"/>
      <c r="N480" s="116"/>
      <c r="X480" s="143"/>
      <c r="AB480" s="44" t="str">
        <f>IF(AD477="","",IF(AK480&gt;0,IF(AK480&lt;=AD477,"X",""),""))</f>
        <v/>
      </c>
      <c r="AC480" s="261" t="str">
        <f>IF($F$27="","",$F$27)</f>
        <v>Education</v>
      </c>
      <c r="AD480" s="646"/>
      <c r="AE480" s="647"/>
      <c r="AF480" s="648"/>
      <c r="AG480" s="646"/>
      <c r="AH480" s="647"/>
      <c r="AI480" s="647"/>
      <c r="AJ480" s="648"/>
      <c r="AK480" s="116"/>
    </row>
    <row r="481" spans="4:47" ht="15" customHeight="1" x14ac:dyDescent="0.25">
      <c r="E481" s="44" t="str">
        <f>IF(G477="","",IF(N481&gt;0,IF(N481&lt;=G477,"X",""),""))</f>
        <v/>
      </c>
      <c r="F481" s="261" t="str">
        <f>IF($F$28="","",$F$28)</f>
        <v>Job Training</v>
      </c>
      <c r="G481" s="646"/>
      <c r="H481" s="647"/>
      <c r="I481" s="648"/>
      <c r="J481" s="646"/>
      <c r="K481" s="647"/>
      <c r="L481" s="647"/>
      <c r="M481" s="648"/>
      <c r="N481" s="116"/>
      <c r="X481" s="143"/>
      <c r="AB481" s="44" t="str">
        <f>IF(AD477="","",IF(AK481&gt;0,IF(AK481&lt;=AD477,"X",""),""))</f>
        <v/>
      </c>
      <c r="AC481" s="261" t="str">
        <f>IF($F$28="","",$F$28)</f>
        <v>Job Training</v>
      </c>
      <c r="AD481" s="646"/>
      <c r="AE481" s="647"/>
      <c r="AF481" s="648"/>
      <c r="AG481" s="646"/>
      <c r="AH481" s="647"/>
      <c r="AI481" s="647"/>
      <c r="AJ481" s="648"/>
      <c r="AK481" s="116"/>
    </row>
    <row r="482" spans="4:47" ht="15" customHeight="1" x14ac:dyDescent="0.25">
      <c r="E482" s="44" t="str">
        <f>IF(G477="","",IF(N482&gt;0,IF(N482&lt;=G477,"X",""),""))</f>
        <v/>
      </c>
      <c r="F482" s="261" t="str">
        <f>IF($F$29="","",$F$29)</f>
        <v>Recreation</v>
      </c>
      <c r="G482" s="646"/>
      <c r="H482" s="647"/>
      <c r="I482" s="648"/>
      <c r="J482" s="646"/>
      <c r="K482" s="647"/>
      <c r="L482" s="647"/>
      <c r="M482" s="648"/>
      <c r="N482" s="116"/>
      <c r="X482" s="143"/>
      <c r="AB482" s="44" t="str">
        <f>IF(AD477="","",IF(AK482&gt;0,IF(AK482&lt;=AD477,"X",""),""))</f>
        <v/>
      </c>
      <c r="AC482" s="261" t="str">
        <f>IF($F$29="","",$F$29)</f>
        <v>Recreation</v>
      </c>
      <c r="AD482" s="646"/>
      <c r="AE482" s="647"/>
      <c r="AF482" s="648"/>
      <c r="AG482" s="646"/>
      <c r="AH482" s="647"/>
      <c r="AI482" s="647"/>
      <c r="AJ482" s="648"/>
      <c r="AK482" s="116"/>
    </row>
    <row r="483" spans="4:47" ht="15" customHeight="1" x14ac:dyDescent="0.25">
      <c r="E483" s="44" t="str">
        <f>IF(G477="","",IF(N483&gt;0,IF(N483&lt;=G477,"X",""),""))</f>
        <v/>
      </c>
      <c r="F483" s="261" t="str">
        <f>IF($F$30="","",$F$30)</f>
        <v>Health Services</v>
      </c>
      <c r="G483" s="646"/>
      <c r="H483" s="647"/>
      <c r="I483" s="648"/>
      <c r="J483" s="646"/>
      <c r="K483" s="647"/>
      <c r="L483" s="647"/>
      <c r="M483" s="648"/>
      <c r="N483" s="116"/>
      <c r="X483" s="143"/>
      <c r="AB483" s="44" t="str">
        <f>IF(AD477="","",IF(AK483&gt;0,IF(AK483&lt;=AD477,"X",""),""))</f>
        <v/>
      </c>
      <c r="AC483" s="261" t="str">
        <f>IF($F$30="","",$F$30)</f>
        <v>Health Services</v>
      </c>
      <c r="AD483" s="646"/>
      <c r="AE483" s="647"/>
      <c r="AF483" s="648"/>
      <c r="AG483" s="646"/>
      <c r="AH483" s="647"/>
      <c r="AI483" s="647"/>
      <c r="AJ483" s="648"/>
      <c r="AK483" s="116"/>
    </row>
    <row r="484" spans="4:47" ht="14.4" thickBot="1" x14ac:dyDescent="0.3">
      <c r="D484" s="38"/>
      <c r="E484" s="38"/>
      <c r="F484" s="38"/>
      <c r="G484" s="38"/>
      <c r="H484" s="38"/>
      <c r="I484" s="38"/>
      <c r="J484" s="38"/>
      <c r="K484" s="38"/>
      <c r="L484" s="38"/>
      <c r="M484" s="38"/>
      <c r="N484" s="38"/>
      <c r="X484" s="143"/>
      <c r="AA484" s="38"/>
      <c r="AB484" s="38"/>
      <c r="AC484" s="38"/>
      <c r="AD484" s="38"/>
      <c r="AE484" s="38"/>
      <c r="AF484" s="38"/>
      <c r="AG484" s="38"/>
      <c r="AH484" s="38"/>
      <c r="AI484" s="38"/>
      <c r="AJ484" s="38"/>
      <c r="AK484" s="38"/>
    </row>
    <row r="485" spans="4:47" x14ac:dyDescent="0.25">
      <c r="D485" s="654"/>
      <c r="E485" s="654"/>
      <c r="F485" s="654"/>
      <c r="G485" s="654"/>
      <c r="H485" s="654"/>
      <c r="I485" s="654"/>
      <c r="J485" s="654"/>
      <c r="K485" s="654"/>
      <c r="L485" s="654"/>
      <c r="M485" s="654"/>
      <c r="N485" s="654"/>
      <c r="X485" s="143"/>
      <c r="AA485" s="654"/>
      <c r="AB485" s="654"/>
      <c r="AC485" s="654"/>
      <c r="AD485" s="654"/>
      <c r="AE485" s="654"/>
      <c r="AF485" s="654"/>
      <c r="AG485" s="654"/>
      <c r="AH485" s="654"/>
      <c r="AI485" s="654"/>
      <c r="AJ485" s="654"/>
      <c r="AK485" s="654"/>
    </row>
    <row r="486" spans="4:47" x14ac:dyDescent="0.25">
      <c r="E486" s="34" t="s">
        <v>191</v>
      </c>
      <c r="F486" s="39">
        <f>F476+1</f>
        <v>41</v>
      </c>
      <c r="G486" s="34" t="s">
        <v>192</v>
      </c>
      <c r="H486" s="34"/>
      <c r="I486" s="34"/>
      <c r="J486" s="266" t="s">
        <v>351</v>
      </c>
      <c r="K486" s="265"/>
      <c r="X486" s="143"/>
      <c r="AB486" s="34" t="s">
        <v>191</v>
      </c>
      <c r="AC486" s="39">
        <f>AC476+1</f>
        <v>41</v>
      </c>
      <c r="AD486" s="34" t="s">
        <v>192</v>
      </c>
      <c r="AE486" s="34"/>
      <c r="AF486" s="34"/>
      <c r="AG486" s="266" t="s">
        <v>351</v>
      </c>
      <c r="AH486" s="265"/>
    </row>
    <row r="487" spans="4:47" x14ac:dyDescent="0.25">
      <c r="D487" s="649" t="s">
        <v>193</v>
      </c>
      <c r="E487" s="649"/>
      <c r="F487" s="40" t="s">
        <v>183</v>
      </c>
      <c r="G487" s="41">
        <f>IF(F487=O$4,P$4,IF(F487=O$5,P$5,IF(F487=O$6,P$6,IF(F487=O$7,P$7,IF(F487=O$8,P$8,"")))))</f>
        <v>0</v>
      </c>
      <c r="H487" s="41"/>
      <c r="I487" s="41"/>
      <c r="J487" s="266" t="s">
        <v>352</v>
      </c>
      <c r="K487" s="265"/>
      <c r="L487" s="42"/>
      <c r="M487" s="42"/>
      <c r="N487" s="42"/>
      <c r="O487" s="107">
        <f>IF(F487="",0,1)</f>
        <v>0</v>
      </c>
      <c r="P487" s="107">
        <f>IF(E489="",0,1)</f>
        <v>0</v>
      </c>
      <c r="Q487" s="107">
        <f>IF(E490="",0,1)</f>
        <v>0</v>
      </c>
      <c r="R487" s="107">
        <f>IF(E491="",0,1)</f>
        <v>0</v>
      </c>
      <c r="S487" s="107">
        <f>IF(E492="",0,1)</f>
        <v>0</v>
      </c>
      <c r="T487" s="107">
        <f>IF(E493="",0,1)</f>
        <v>0</v>
      </c>
      <c r="U487" s="107" t="e">
        <f>IF(#REF!="",0,1)</f>
        <v>#REF!</v>
      </c>
      <c r="V487" s="107" t="e">
        <f>IF(#REF!="",0,1)</f>
        <v>#REF!</v>
      </c>
      <c r="W487" s="107" t="e">
        <f>IF(#REF!="",0,1)</f>
        <v>#REF!</v>
      </c>
      <c r="X487" s="143"/>
      <c r="AA487" s="649" t="s">
        <v>193</v>
      </c>
      <c r="AB487" s="649"/>
      <c r="AC487" s="40" t="s">
        <v>183</v>
      </c>
      <c r="AD487" s="41" t="str">
        <f>IF(AC487=AL$4,AM$4,IF(AC487=AL$5,AM$5,IF(AC487=AL$6,AM$6,IF(AC487=AL$7,AM$7,IF(AC487=AL$8,AM$8,"")))))</f>
        <v/>
      </c>
      <c r="AE487" s="41"/>
      <c r="AF487" s="41"/>
      <c r="AG487" s="266" t="s">
        <v>352</v>
      </c>
      <c r="AH487" s="265"/>
      <c r="AI487" s="42"/>
      <c r="AJ487" s="42"/>
      <c r="AK487" s="42"/>
      <c r="AL487" s="107">
        <f>IF(AC487="",0,1)</f>
        <v>0</v>
      </c>
      <c r="AM487" s="107">
        <f>IF(AB489="",0,1)</f>
        <v>0</v>
      </c>
      <c r="AN487" s="107">
        <f>IF(AB490="",0,1)</f>
        <v>0</v>
      </c>
      <c r="AO487" s="107">
        <f>IF(AB491="",0,1)</f>
        <v>0</v>
      </c>
      <c r="AP487" s="107">
        <f>IF(AB492="",0,1)</f>
        <v>0</v>
      </c>
      <c r="AQ487" s="107">
        <f>IF(AB493="",0,1)</f>
        <v>0</v>
      </c>
      <c r="AR487" s="107" t="e">
        <f>IF(#REF!="",0,1)</f>
        <v>#REF!</v>
      </c>
      <c r="AS487" s="107" t="e">
        <f>IF(#REF!="",0,1)</f>
        <v>#REF!</v>
      </c>
      <c r="AT487" s="107" t="e">
        <f>IF(#REF!="",0,1)</f>
        <v>#REF!</v>
      </c>
      <c r="AU487" s="107" t="e">
        <f>IF(#REF!="",0,1)</f>
        <v>#REF!</v>
      </c>
    </row>
    <row r="488" spans="4:47" x14ac:dyDescent="0.25">
      <c r="F488" s="439" t="s">
        <v>194</v>
      </c>
      <c r="G488" s="439" t="s">
        <v>195</v>
      </c>
      <c r="H488" s="439"/>
      <c r="I488" s="439"/>
      <c r="J488" s="439" t="s">
        <v>196</v>
      </c>
      <c r="K488" s="439"/>
      <c r="L488" s="439"/>
      <c r="M488" s="439"/>
      <c r="N488" s="439" t="s">
        <v>197</v>
      </c>
      <c r="X488" s="143"/>
      <c r="AC488" s="439" t="s">
        <v>194</v>
      </c>
      <c r="AD488" s="439" t="s">
        <v>195</v>
      </c>
      <c r="AE488" s="439"/>
      <c r="AF488" s="439"/>
      <c r="AG488" s="439" t="s">
        <v>196</v>
      </c>
      <c r="AH488" s="439"/>
      <c r="AI488" s="439"/>
      <c r="AJ488" s="439"/>
      <c r="AK488" s="439" t="s">
        <v>197</v>
      </c>
    </row>
    <row r="489" spans="4:47" ht="15" customHeight="1" x14ac:dyDescent="0.25">
      <c r="E489" s="44" t="str">
        <f>IF(N489="Yes", "X","")</f>
        <v/>
      </c>
      <c r="F489" s="482" t="str">
        <f>IF($F$26="","",$F$26)</f>
        <v>Food Access</v>
      </c>
      <c r="G489" s="651" t="s">
        <v>542</v>
      </c>
      <c r="H489" s="652"/>
      <c r="I489" s="652"/>
      <c r="J489" s="652"/>
      <c r="K489" s="652"/>
      <c r="L489" s="652"/>
      <c r="M489" s="653"/>
      <c r="N489" s="407"/>
      <c r="X489" s="143"/>
      <c r="AB489" s="44" t="str">
        <f>IF(AK489="Yes", "X","")</f>
        <v/>
      </c>
      <c r="AC489" s="482" t="str">
        <f>IF($F$26="","",$F$26)</f>
        <v>Food Access</v>
      </c>
      <c r="AD489" s="651" t="s">
        <v>542</v>
      </c>
      <c r="AE489" s="652"/>
      <c r="AF489" s="652"/>
      <c r="AG489" s="652"/>
      <c r="AH489" s="652"/>
      <c r="AI489" s="652"/>
      <c r="AJ489" s="653"/>
      <c r="AK489" s="407"/>
    </row>
    <row r="490" spans="4:47" ht="15" customHeight="1" x14ac:dyDescent="0.25">
      <c r="E490" s="44" t="str">
        <f>IF(G487="","",IF(N490&gt;0,IF(N490&lt;=G487,"X",""),""))</f>
        <v/>
      </c>
      <c r="F490" s="261" t="str">
        <f>IF($F$27="","",$F$27)</f>
        <v>Education</v>
      </c>
      <c r="G490" s="646"/>
      <c r="H490" s="647"/>
      <c r="I490" s="648"/>
      <c r="J490" s="646"/>
      <c r="K490" s="647"/>
      <c r="L490" s="647"/>
      <c r="M490" s="648"/>
      <c r="N490" s="116"/>
      <c r="X490" s="143"/>
      <c r="AB490" s="44" t="str">
        <f>IF(AD487="","",IF(AK490&gt;0,IF(AK490&lt;=AD487,"X",""),""))</f>
        <v/>
      </c>
      <c r="AC490" s="261" t="str">
        <f>IF($F$27="","",$F$27)</f>
        <v>Education</v>
      </c>
      <c r="AD490" s="646"/>
      <c r="AE490" s="647"/>
      <c r="AF490" s="648"/>
      <c r="AG490" s="646"/>
      <c r="AH490" s="647"/>
      <c r="AI490" s="647"/>
      <c r="AJ490" s="648"/>
      <c r="AK490" s="116"/>
    </row>
    <row r="491" spans="4:47" ht="15" customHeight="1" x14ac:dyDescent="0.25">
      <c r="E491" s="44" t="str">
        <f>IF(G487="","",IF(N491&gt;0,IF(N491&lt;=G487,"X",""),""))</f>
        <v/>
      </c>
      <c r="F491" s="261" t="str">
        <f>IF($F$28="","",$F$28)</f>
        <v>Job Training</v>
      </c>
      <c r="G491" s="646"/>
      <c r="H491" s="647"/>
      <c r="I491" s="648"/>
      <c r="J491" s="646"/>
      <c r="K491" s="647"/>
      <c r="L491" s="647"/>
      <c r="M491" s="648"/>
      <c r="N491" s="116"/>
      <c r="X491" s="143"/>
      <c r="AB491" s="44" t="str">
        <f>IF(AD487="","",IF(AK491&gt;0,IF(AK491&lt;=AD487,"X",""),""))</f>
        <v/>
      </c>
      <c r="AC491" s="261" t="str">
        <f>IF($F$28="","",$F$28)</f>
        <v>Job Training</v>
      </c>
      <c r="AD491" s="646"/>
      <c r="AE491" s="647"/>
      <c r="AF491" s="648"/>
      <c r="AG491" s="646"/>
      <c r="AH491" s="647"/>
      <c r="AI491" s="647"/>
      <c r="AJ491" s="648"/>
      <c r="AK491" s="116"/>
    </row>
    <row r="492" spans="4:47" ht="15" customHeight="1" x14ac:dyDescent="0.25">
      <c r="E492" s="44" t="str">
        <f>IF(G487="","",IF(N492&gt;0,IF(N492&lt;=G487,"X",""),""))</f>
        <v/>
      </c>
      <c r="F492" s="261" t="str">
        <f>IF($F$29="","",$F$29)</f>
        <v>Recreation</v>
      </c>
      <c r="G492" s="646"/>
      <c r="H492" s="647"/>
      <c r="I492" s="648"/>
      <c r="J492" s="646"/>
      <c r="K492" s="647"/>
      <c r="L492" s="647"/>
      <c r="M492" s="648"/>
      <c r="N492" s="116"/>
      <c r="X492" s="143"/>
      <c r="AB492" s="44" t="str">
        <f>IF(AD487="","",IF(AK492&gt;0,IF(AK492&lt;=AD487,"X",""),""))</f>
        <v/>
      </c>
      <c r="AC492" s="261" t="str">
        <f>IF($F$29="","",$F$29)</f>
        <v>Recreation</v>
      </c>
      <c r="AD492" s="646"/>
      <c r="AE492" s="647"/>
      <c r="AF492" s="648"/>
      <c r="AG492" s="646"/>
      <c r="AH492" s="647"/>
      <c r="AI492" s="647"/>
      <c r="AJ492" s="648"/>
      <c r="AK492" s="116"/>
    </row>
    <row r="493" spans="4:47" ht="15" customHeight="1" x14ac:dyDescent="0.25">
      <c r="E493" s="44" t="str">
        <f>IF(G487="","",IF(N493&gt;0,IF(N493&lt;=G487,"X",""),""))</f>
        <v/>
      </c>
      <c r="F493" s="261" t="str">
        <f>IF($F$30="","",$F$30)</f>
        <v>Health Services</v>
      </c>
      <c r="G493" s="646"/>
      <c r="H493" s="647"/>
      <c r="I493" s="648"/>
      <c r="J493" s="646"/>
      <c r="K493" s="647"/>
      <c r="L493" s="647"/>
      <c r="M493" s="648"/>
      <c r="N493" s="116"/>
      <c r="X493" s="143"/>
      <c r="AB493" s="44" t="str">
        <f>IF(AD487="","",IF(AK493&gt;0,IF(AK493&lt;=AD487,"X",""),""))</f>
        <v/>
      </c>
      <c r="AC493" s="261" t="str">
        <f>IF($F$30="","",$F$30)</f>
        <v>Health Services</v>
      </c>
      <c r="AD493" s="646"/>
      <c r="AE493" s="647"/>
      <c r="AF493" s="648"/>
      <c r="AG493" s="646"/>
      <c r="AH493" s="647"/>
      <c r="AI493" s="647"/>
      <c r="AJ493" s="648"/>
      <c r="AK493" s="116"/>
    </row>
    <row r="494" spans="4:47" ht="14.4" thickBot="1" x14ac:dyDescent="0.3">
      <c r="D494" s="38"/>
      <c r="E494" s="38"/>
      <c r="F494" s="38"/>
      <c r="G494" s="38"/>
      <c r="H494" s="38"/>
      <c r="I494" s="38"/>
      <c r="J494" s="38"/>
      <c r="K494" s="38"/>
      <c r="L494" s="38"/>
      <c r="M494" s="38"/>
      <c r="N494" s="38"/>
      <c r="X494" s="143"/>
      <c r="AA494" s="38"/>
      <c r="AB494" s="38"/>
      <c r="AC494" s="38"/>
      <c r="AD494" s="38"/>
      <c r="AE494" s="38"/>
      <c r="AF494" s="38"/>
      <c r="AG494" s="38"/>
      <c r="AH494" s="38"/>
      <c r="AI494" s="38"/>
      <c r="AJ494" s="38"/>
      <c r="AK494" s="38"/>
    </row>
    <row r="495" spans="4:47" x14ac:dyDescent="0.25">
      <c r="D495" s="654"/>
      <c r="E495" s="654"/>
      <c r="F495" s="654"/>
      <c r="G495" s="654"/>
      <c r="H495" s="654"/>
      <c r="I495" s="654"/>
      <c r="J495" s="654"/>
      <c r="K495" s="654"/>
      <c r="L495" s="654"/>
      <c r="M495" s="654"/>
      <c r="N495" s="654"/>
      <c r="X495" s="143"/>
      <c r="AA495" s="654"/>
      <c r="AB495" s="654"/>
      <c r="AC495" s="654"/>
      <c r="AD495" s="654"/>
      <c r="AE495" s="654"/>
      <c r="AF495" s="654"/>
      <c r="AG495" s="654"/>
      <c r="AH495" s="654"/>
      <c r="AI495" s="654"/>
      <c r="AJ495" s="654"/>
      <c r="AK495" s="654"/>
    </row>
    <row r="496" spans="4:47" x14ac:dyDescent="0.25">
      <c r="E496" s="34" t="s">
        <v>191</v>
      </c>
      <c r="F496" s="39">
        <f>F486+1</f>
        <v>42</v>
      </c>
      <c r="G496" s="34" t="s">
        <v>192</v>
      </c>
      <c r="H496" s="34"/>
      <c r="I496" s="34"/>
      <c r="J496" s="266" t="s">
        <v>351</v>
      </c>
      <c r="K496" s="265"/>
      <c r="X496" s="143"/>
      <c r="AB496" s="34" t="s">
        <v>191</v>
      </c>
      <c r="AC496" s="39">
        <f>AC486+1</f>
        <v>42</v>
      </c>
      <c r="AD496" s="34" t="s">
        <v>192</v>
      </c>
      <c r="AE496" s="34"/>
      <c r="AF496" s="34"/>
      <c r="AG496" s="266" t="s">
        <v>351</v>
      </c>
      <c r="AH496" s="265"/>
    </row>
    <row r="497" spans="4:47" x14ac:dyDescent="0.25">
      <c r="D497" s="649" t="s">
        <v>193</v>
      </c>
      <c r="E497" s="649"/>
      <c r="F497" s="40" t="s">
        <v>183</v>
      </c>
      <c r="G497" s="41">
        <f>IF(F497=O$4,P$4,IF(F497=O$5,P$5,IF(F497=O$6,P$6,IF(F497=O$7,P$7,IF(F497=O$8,P$8,"")))))</f>
        <v>0</v>
      </c>
      <c r="H497" s="41"/>
      <c r="I497" s="41"/>
      <c r="J497" s="266" t="s">
        <v>352</v>
      </c>
      <c r="K497" s="265"/>
      <c r="L497" s="42"/>
      <c r="M497" s="42"/>
      <c r="N497" s="42"/>
      <c r="O497" s="107">
        <f>IF(F497="",0,1)</f>
        <v>0</v>
      </c>
      <c r="P497" s="107">
        <f>IF(E499="",0,1)</f>
        <v>0</v>
      </c>
      <c r="Q497" s="107">
        <f>IF(E500="",0,1)</f>
        <v>0</v>
      </c>
      <c r="R497" s="107">
        <f>IF(E501="",0,1)</f>
        <v>0</v>
      </c>
      <c r="S497" s="107">
        <f>IF(E502="",0,1)</f>
        <v>0</v>
      </c>
      <c r="T497" s="107">
        <f>IF(E503="",0,1)</f>
        <v>0</v>
      </c>
      <c r="U497" s="107" t="e">
        <f>IF(#REF!="",0,1)</f>
        <v>#REF!</v>
      </c>
      <c r="V497" s="107" t="e">
        <f>IF(#REF!="",0,1)</f>
        <v>#REF!</v>
      </c>
      <c r="W497" s="107" t="e">
        <f>IF(#REF!="",0,1)</f>
        <v>#REF!</v>
      </c>
      <c r="X497" s="143"/>
      <c r="AA497" s="649" t="s">
        <v>193</v>
      </c>
      <c r="AB497" s="649"/>
      <c r="AC497" s="40" t="s">
        <v>183</v>
      </c>
      <c r="AD497" s="41" t="str">
        <f>IF(AC497=AL$4,AM$4,IF(AC497=AL$5,AM$5,IF(AC497=AL$6,AM$6,IF(AC497=AL$7,AM$7,IF(AC497=AL$8,AM$8,"")))))</f>
        <v/>
      </c>
      <c r="AE497" s="41"/>
      <c r="AF497" s="41"/>
      <c r="AG497" s="266" t="s">
        <v>352</v>
      </c>
      <c r="AH497" s="265"/>
      <c r="AI497" s="42"/>
      <c r="AJ497" s="42"/>
      <c r="AK497" s="42"/>
      <c r="AL497" s="107">
        <f>IF(AC497="",0,1)</f>
        <v>0</v>
      </c>
      <c r="AM497" s="107">
        <f>IF(AB499="",0,1)</f>
        <v>0</v>
      </c>
      <c r="AN497" s="107">
        <f>IF(AB500="",0,1)</f>
        <v>0</v>
      </c>
      <c r="AO497" s="107">
        <f>IF(AB501="",0,1)</f>
        <v>0</v>
      </c>
      <c r="AP497" s="107">
        <f>IF(AB502="",0,1)</f>
        <v>0</v>
      </c>
      <c r="AQ497" s="107">
        <f>IF(AB503="",0,1)</f>
        <v>0</v>
      </c>
      <c r="AR497" s="107" t="e">
        <f>IF(#REF!="",0,1)</f>
        <v>#REF!</v>
      </c>
      <c r="AS497" s="107" t="e">
        <f>IF(#REF!="",0,1)</f>
        <v>#REF!</v>
      </c>
      <c r="AT497" s="107" t="e">
        <f>IF(#REF!="",0,1)</f>
        <v>#REF!</v>
      </c>
      <c r="AU497" s="107" t="e">
        <f>IF(#REF!="",0,1)</f>
        <v>#REF!</v>
      </c>
    </row>
    <row r="498" spans="4:47" x14ac:dyDescent="0.25">
      <c r="F498" s="439" t="s">
        <v>194</v>
      </c>
      <c r="G498" s="439" t="s">
        <v>195</v>
      </c>
      <c r="H498" s="439"/>
      <c r="I498" s="439"/>
      <c r="J498" s="439" t="s">
        <v>196</v>
      </c>
      <c r="K498" s="439"/>
      <c r="L498" s="439"/>
      <c r="M498" s="439"/>
      <c r="N498" s="439" t="s">
        <v>197</v>
      </c>
      <c r="X498" s="143"/>
      <c r="AC498" s="439" t="s">
        <v>194</v>
      </c>
      <c r="AD498" s="439" t="s">
        <v>195</v>
      </c>
      <c r="AE498" s="439"/>
      <c r="AF498" s="439"/>
      <c r="AG498" s="439" t="s">
        <v>196</v>
      </c>
      <c r="AH498" s="439"/>
      <c r="AI498" s="439"/>
      <c r="AJ498" s="439"/>
      <c r="AK498" s="439" t="s">
        <v>197</v>
      </c>
    </row>
    <row r="499" spans="4:47" ht="15" customHeight="1" x14ac:dyDescent="0.25">
      <c r="E499" s="44" t="str">
        <f>IF(N499="Yes", "X","")</f>
        <v/>
      </c>
      <c r="F499" s="482" t="str">
        <f>IF($F$26="","",$F$26)</f>
        <v>Food Access</v>
      </c>
      <c r="G499" s="651" t="s">
        <v>542</v>
      </c>
      <c r="H499" s="652"/>
      <c r="I499" s="652"/>
      <c r="J499" s="652"/>
      <c r="K499" s="652"/>
      <c r="L499" s="652"/>
      <c r="M499" s="653"/>
      <c r="N499" s="407"/>
      <c r="X499" s="143"/>
      <c r="AB499" s="44" t="str">
        <f>IF(AK499="Yes", "X","")</f>
        <v/>
      </c>
      <c r="AC499" s="482" t="str">
        <f>IF($F$26="","",$F$26)</f>
        <v>Food Access</v>
      </c>
      <c r="AD499" s="651" t="s">
        <v>542</v>
      </c>
      <c r="AE499" s="652"/>
      <c r="AF499" s="652"/>
      <c r="AG499" s="652"/>
      <c r="AH499" s="652"/>
      <c r="AI499" s="652"/>
      <c r="AJ499" s="653"/>
      <c r="AK499" s="407"/>
    </row>
    <row r="500" spans="4:47" ht="15" customHeight="1" x14ac:dyDescent="0.25">
      <c r="E500" s="44" t="str">
        <f>IF(G497="","",IF(N500&gt;0,IF(N500&lt;=G497,"X",""),""))</f>
        <v/>
      </c>
      <c r="F500" s="261" t="str">
        <f>IF($F$27="","",$F$27)</f>
        <v>Education</v>
      </c>
      <c r="G500" s="646"/>
      <c r="H500" s="647"/>
      <c r="I500" s="648"/>
      <c r="J500" s="646"/>
      <c r="K500" s="647"/>
      <c r="L500" s="647"/>
      <c r="M500" s="648"/>
      <c r="N500" s="116"/>
      <c r="X500" s="143"/>
      <c r="AB500" s="44" t="str">
        <f>IF(AD497="","",IF(AK500&gt;0,IF(AK500&lt;=AD497,"X",""),""))</f>
        <v/>
      </c>
      <c r="AC500" s="261" t="str">
        <f>IF($F$27="","",$F$27)</f>
        <v>Education</v>
      </c>
      <c r="AD500" s="646"/>
      <c r="AE500" s="647"/>
      <c r="AF500" s="648"/>
      <c r="AG500" s="646"/>
      <c r="AH500" s="647"/>
      <c r="AI500" s="647"/>
      <c r="AJ500" s="648"/>
      <c r="AK500" s="116"/>
    </row>
    <row r="501" spans="4:47" ht="15" customHeight="1" x14ac:dyDescent="0.25">
      <c r="E501" s="44" t="str">
        <f>IF(G497="","",IF(N501&gt;0,IF(N501&lt;=G497,"X",""),""))</f>
        <v/>
      </c>
      <c r="F501" s="261" t="str">
        <f>IF($F$28="","",$F$28)</f>
        <v>Job Training</v>
      </c>
      <c r="G501" s="646"/>
      <c r="H501" s="647"/>
      <c r="I501" s="648"/>
      <c r="J501" s="646"/>
      <c r="K501" s="647"/>
      <c r="L501" s="647"/>
      <c r="M501" s="648"/>
      <c r="N501" s="116"/>
      <c r="X501" s="143"/>
      <c r="AB501" s="44" t="str">
        <f>IF(AD497="","",IF(AK501&gt;0,IF(AK501&lt;=AD497,"X",""),""))</f>
        <v/>
      </c>
      <c r="AC501" s="261" t="str">
        <f>IF($F$28="","",$F$28)</f>
        <v>Job Training</v>
      </c>
      <c r="AD501" s="646"/>
      <c r="AE501" s="647"/>
      <c r="AF501" s="648"/>
      <c r="AG501" s="646"/>
      <c r="AH501" s="647"/>
      <c r="AI501" s="647"/>
      <c r="AJ501" s="648"/>
      <c r="AK501" s="116"/>
    </row>
    <row r="502" spans="4:47" ht="15" customHeight="1" x14ac:dyDescent="0.25">
      <c r="E502" s="44" t="str">
        <f>IF(G497="","",IF(N502&gt;0,IF(N502&lt;=G497,"X",""),""))</f>
        <v/>
      </c>
      <c r="F502" s="261" t="str">
        <f>IF($F$29="","",$F$29)</f>
        <v>Recreation</v>
      </c>
      <c r="G502" s="646"/>
      <c r="H502" s="647"/>
      <c r="I502" s="648"/>
      <c r="J502" s="646"/>
      <c r="K502" s="647"/>
      <c r="L502" s="647"/>
      <c r="M502" s="648"/>
      <c r="N502" s="116"/>
      <c r="X502" s="143"/>
      <c r="AB502" s="44" t="str">
        <f>IF(AD497="","",IF(AK502&gt;0,IF(AK502&lt;=AD497,"X",""),""))</f>
        <v/>
      </c>
      <c r="AC502" s="261" t="str">
        <f>IF($F$29="","",$F$29)</f>
        <v>Recreation</v>
      </c>
      <c r="AD502" s="646"/>
      <c r="AE502" s="647"/>
      <c r="AF502" s="648"/>
      <c r="AG502" s="646"/>
      <c r="AH502" s="647"/>
      <c r="AI502" s="647"/>
      <c r="AJ502" s="648"/>
      <c r="AK502" s="116"/>
    </row>
    <row r="503" spans="4:47" ht="15" customHeight="1" x14ac:dyDescent="0.25">
      <c r="E503" s="44" t="str">
        <f>IF(G497="","",IF(N503&gt;0,IF(N503&lt;=G497,"X",""),""))</f>
        <v/>
      </c>
      <c r="F503" s="261" t="str">
        <f>IF($F$30="","",$F$30)</f>
        <v>Health Services</v>
      </c>
      <c r="G503" s="646"/>
      <c r="H503" s="647"/>
      <c r="I503" s="648"/>
      <c r="J503" s="646"/>
      <c r="K503" s="647"/>
      <c r="L503" s="647"/>
      <c r="M503" s="648"/>
      <c r="N503" s="116"/>
      <c r="X503" s="143"/>
      <c r="AB503" s="44" t="str">
        <f>IF(AD497="","",IF(AK503&gt;0,IF(AK503&lt;=AD497,"X",""),""))</f>
        <v/>
      </c>
      <c r="AC503" s="261" t="str">
        <f>IF($F$30="","",$F$30)</f>
        <v>Health Services</v>
      </c>
      <c r="AD503" s="646"/>
      <c r="AE503" s="647"/>
      <c r="AF503" s="648"/>
      <c r="AG503" s="646"/>
      <c r="AH503" s="647"/>
      <c r="AI503" s="647"/>
      <c r="AJ503" s="648"/>
      <c r="AK503" s="116"/>
    </row>
    <row r="504" spans="4:47" ht="14.4" thickBot="1" x14ac:dyDescent="0.3">
      <c r="D504" s="38"/>
      <c r="E504" s="38"/>
      <c r="F504" s="38"/>
      <c r="G504" s="38"/>
      <c r="H504" s="38"/>
      <c r="I504" s="38"/>
      <c r="J504" s="38"/>
      <c r="K504" s="38"/>
      <c r="L504" s="38"/>
      <c r="M504" s="38"/>
      <c r="N504" s="38"/>
      <c r="X504" s="143"/>
      <c r="AA504" s="38"/>
      <c r="AB504" s="38"/>
      <c r="AC504" s="38"/>
      <c r="AD504" s="38"/>
      <c r="AE504" s="38"/>
      <c r="AF504" s="38"/>
      <c r="AG504" s="38"/>
      <c r="AH504" s="38"/>
      <c r="AI504" s="38"/>
      <c r="AJ504" s="38"/>
      <c r="AK504" s="38"/>
    </row>
    <row r="505" spans="4:47" x14ac:dyDescent="0.25">
      <c r="D505" s="654"/>
      <c r="E505" s="654"/>
      <c r="F505" s="654"/>
      <c r="G505" s="654"/>
      <c r="H505" s="654"/>
      <c r="I505" s="654"/>
      <c r="J505" s="654"/>
      <c r="K505" s="654"/>
      <c r="L505" s="654"/>
      <c r="M505" s="654"/>
      <c r="N505" s="654"/>
      <c r="X505" s="143"/>
      <c r="AA505" s="654"/>
      <c r="AB505" s="654"/>
      <c r="AC505" s="654"/>
      <c r="AD505" s="654"/>
      <c r="AE505" s="654"/>
      <c r="AF505" s="654"/>
      <c r="AG505" s="654"/>
      <c r="AH505" s="654"/>
      <c r="AI505" s="654"/>
      <c r="AJ505" s="654"/>
      <c r="AK505" s="654"/>
    </row>
    <row r="506" spans="4:47" x14ac:dyDescent="0.25">
      <c r="E506" s="34" t="s">
        <v>191</v>
      </c>
      <c r="F506" s="39">
        <f>F496+1</f>
        <v>43</v>
      </c>
      <c r="G506" s="34" t="s">
        <v>192</v>
      </c>
      <c r="H506" s="34"/>
      <c r="I506" s="34"/>
      <c r="J506" s="266" t="s">
        <v>351</v>
      </c>
      <c r="K506" s="265"/>
      <c r="X506" s="143"/>
      <c r="AB506" s="34" t="s">
        <v>191</v>
      </c>
      <c r="AC506" s="39">
        <f>AC496+1</f>
        <v>43</v>
      </c>
      <c r="AD506" s="34" t="s">
        <v>192</v>
      </c>
      <c r="AE506" s="34"/>
      <c r="AF506" s="34"/>
      <c r="AG506" s="266" t="s">
        <v>351</v>
      </c>
      <c r="AH506" s="265"/>
    </row>
    <row r="507" spans="4:47" x14ac:dyDescent="0.25">
      <c r="D507" s="649" t="s">
        <v>193</v>
      </c>
      <c r="E507" s="649"/>
      <c r="F507" s="40" t="s">
        <v>183</v>
      </c>
      <c r="G507" s="41">
        <f>IF(F507=O$4,P$4,IF(F507=O$5,P$5,IF(F507=O$6,P$6,IF(F507=O$7,P$7,IF(F507=O$8,P$8,"")))))</f>
        <v>0</v>
      </c>
      <c r="H507" s="41"/>
      <c r="I507" s="41"/>
      <c r="J507" s="266" t="s">
        <v>352</v>
      </c>
      <c r="K507" s="265"/>
      <c r="L507" s="42"/>
      <c r="M507" s="42"/>
      <c r="N507" s="42"/>
      <c r="O507" s="107">
        <f>IF(F507="",0,1)</f>
        <v>0</v>
      </c>
      <c r="P507" s="107">
        <f>IF(E509="",0,1)</f>
        <v>0</v>
      </c>
      <c r="Q507" s="107">
        <f>IF(E510="",0,1)</f>
        <v>0</v>
      </c>
      <c r="R507" s="107">
        <f>IF(E511="",0,1)</f>
        <v>0</v>
      </c>
      <c r="S507" s="107">
        <f>IF(E512="",0,1)</f>
        <v>0</v>
      </c>
      <c r="T507" s="107">
        <f>IF(E513="",0,1)</f>
        <v>0</v>
      </c>
      <c r="U507" s="107" t="e">
        <f>IF(#REF!="",0,1)</f>
        <v>#REF!</v>
      </c>
      <c r="V507" s="107" t="e">
        <f>IF(#REF!="",0,1)</f>
        <v>#REF!</v>
      </c>
      <c r="W507" s="107" t="e">
        <f>IF(#REF!="",0,1)</f>
        <v>#REF!</v>
      </c>
      <c r="X507" s="143"/>
      <c r="AA507" s="649" t="s">
        <v>193</v>
      </c>
      <c r="AB507" s="649"/>
      <c r="AC507" s="40" t="s">
        <v>183</v>
      </c>
      <c r="AD507" s="41" t="str">
        <f>IF(AC507=AL$4,AM$4,IF(AC507=AL$5,AM$5,IF(AC507=AL$6,AM$6,IF(AC507=AL$7,AM$7,IF(AC507=AL$8,AM$8,"")))))</f>
        <v/>
      </c>
      <c r="AE507" s="41"/>
      <c r="AF507" s="41"/>
      <c r="AG507" s="266" t="s">
        <v>352</v>
      </c>
      <c r="AH507" s="265"/>
      <c r="AI507" s="42"/>
      <c r="AJ507" s="42"/>
      <c r="AK507" s="42"/>
      <c r="AL507" s="107">
        <f>IF(AC507="",0,1)</f>
        <v>0</v>
      </c>
      <c r="AM507" s="107">
        <f>IF(AB509="",0,1)</f>
        <v>0</v>
      </c>
      <c r="AN507" s="107">
        <f>IF(AB510="",0,1)</f>
        <v>0</v>
      </c>
      <c r="AO507" s="107">
        <f>IF(AB511="",0,1)</f>
        <v>0</v>
      </c>
      <c r="AP507" s="107">
        <f>IF(AB512="",0,1)</f>
        <v>0</v>
      </c>
      <c r="AQ507" s="107">
        <f>IF(AB513="",0,1)</f>
        <v>0</v>
      </c>
      <c r="AR507" s="107" t="e">
        <f>IF(#REF!="",0,1)</f>
        <v>#REF!</v>
      </c>
      <c r="AS507" s="107" t="e">
        <f>IF(#REF!="",0,1)</f>
        <v>#REF!</v>
      </c>
      <c r="AT507" s="107" t="e">
        <f>IF(#REF!="",0,1)</f>
        <v>#REF!</v>
      </c>
      <c r="AU507" s="107" t="e">
        <f>IF(#REF!="",0,1)</f>
        <v>#REF!</v>
      </c>
    </row>
    <row r="508" spans="4:47" x14ac:dyDescent="0.25">
      <c r="F508" s="439" t="s">
        <v>194</v>
      </c>
      <c r="G508" s="439" t="s">
        <v>195</v>
      </c>
      <c r="H508" s="439"/>
      <c r="I508" s="439"/>
      <c r="J508" s="439" t="s">
        <v>196</v>
      </c>
      <c r="K508" s="439"/>
      <c r="L508" s="439"/>
      <c r="M508" s="439"/>
      <c r="N508" s="439" t="s">
        <v>197</v>
      </c>
      <c r="X508" s="143"/>
      <c r="AC508" s="439" t="s">
        <v>194</v>
      </c>
      <c r="AD508" s="439" t="s">
        <v>195</v>
      </c>
      <c r="AE508" s="439"/>
      <c r="AF508" s="439"/>
      <c r="AG508" s="439" t="s">
        <v>196</v>
      </c>
      <c r="AH508" s="439"/>
      <c r="AI508" s="439"/>
      <c r="AJ508" s="439"/>
      <c r="AK508" s="439" t="s">
        <v>197</v>
      </c>
    </row>
    <row r="509" spans="4:47" ht="15" customHeight="1" x14ac:dyDescent="0.25">
      <c r="E509" s="44" t="str">
        <f>IF(N509="Yes", "X","")</f>
        <v/>
      </c>
      <c r="F509" s="482" t="str">
        <f>IF($F$26="","",$F$26)</f>
        <v>Food Access</v>
      </c>
      <c r="G509" s="651" t="s">
        <v>542</v>
      </c>
      <c r="H509" s="652"/>
      <c r="I509" s="652"/>
      <c r="J509" s="652"/>
      <c r="K509" s="652"/>
      <c r="L509" s="652"/>
      <c r="M509" s="653"/>
      <c r="N509" s="407"/>
      <c r="X509" s="143"/>
      <c r="AB509" s="44" t="str">
        <f>IF(AK509="Yes", "X","")</f>
        <v/>
      </c>
      <c r="AC509" s="482" t="str">
        <f>IF($F$26="","",$F$26)</f>
        <v>Food Access</v>
      </c>
      <c r="AD509" s="651" t="s">
        <v>542</v>
      </c>
      <c r="AE509" s="652"/>
      <c r="AF509" s="652"/>
      <c r="AG509" s="652"/>
      <c r="AH509" s="652"/>
      <c r="AI509" s="652"/>
      <c r="AJ509" s="653"/>
      <c r="AK509" s="407"/>
    </row>
    <row r="510" spans="4:47" ht="15" customHeight="1" x14ac:dyDescent="0.25">
      <c r="E510" s="44" t="str">
        <f>IF(G507="","",IF(N510&gt;0,IF(N510&lt;=G507,"X",""),""))</f>
        <v/>
      </c>
      <c r="F510" s="261" t="str">
        <f>IF($F$27="","",$F$27)</f>
        <v>Education</v>
      </c>
      <c r="G510" s="646"/>
      <c r="H510" s="647"/>
      <c r="I510" s="648"/>
      <c r="J510" s="646"/>
      <c r="K510" s="647"/>
      <c r="L510" s="647"/>
      <c r="M510" s="648"/>
      <c r="N510" s="116"/>
      <c r="X510" s="143"/>
      <c r="AB510" s="44" t="str">
        <f>IF(AD507="","",IF(AK510&gt;0,IF(AK510&lt;=AD507,"X",""),""))</f>
        <v/>
      </c>
      <c r="AC510" s="261" t="str">
        <f>IF($F$27="","",$F$27)</f>
        <v>Education</v>
      </c>
      <c r="AD510" s="646"/>
      <c r="AE510" s="647"/>
      <c r="AF510" s="648"/>
      <c r="AG510" s="646"/>
      <c r="AH510" s="647"/>
      <c r="AI510" s="647"/>
      <c r="AJ510" s="648"/>
      <c r="AK510" s="116"/>
    </row>
    <row r="511" spans="4:47" ht="15" customHeight="1" x14ac:dyDescent="0.25">
      <c r="E511" s="44" t="str">
        <f>IF(G507="","",IF(N511&gt;0,IF(N511&lt;=G507,"X",""),""))</f>
        <v/>
      </c>
      <c r="F511" s="261" t="str">
        <f>IF($F$28="","",$F$28)</f>
        <v>Job Training</v>
      </c>
      <c r="G511" s="646"/>
      <c r="H511" s="647"/>
      <c r="I511" s="648"/>
      <c r="J511" s="646"/>
      <c r="K511" s="647"/>
      <c r="L511" s="647"/>
      <c r="M511" s="648"/>
      <c r="N511" s="116"/>
      <c r="X511" s="143"/>
      <c r="AB511" s="44" t="str">
        <f>IF(AD507="","",IF(AK511&gt;0,IF(AK511&lt;=AD507,"X",""),""))</f>
        <v/>
      </c>
      <c r="AC511" s="261" t="str">
        <f>IF($F$28="","",$F$28)</f>
        <v>Job Training</v>
      </c>
      <c r="AD511" s="646"/>
      <c r="AE511" s="647"/>
      <c r="AF511" s="648"/>
      <c r="AG511" s="646"/>
      <c r="AH511" s="647"/>
      <c r="AI511" s="647"/>
      <c r="AJ511" s="648"/>
      <c r="AK511" s="116"/>
    </row>
    <row r="512" spans="4:47" ht="15" customHeight="1" x14ac:dyDescent="0.25">
      <c r="E512" s="44" t="str">
        <f>IF(G507="","",IF(N512&gt;0,IF(N512&lt;=G507,"X",""),""))</f>
        <v/>
      </c>
      <c r="F512" s="261" t="str">
        <f>IF($F$29="","",$F$29)</f>
        <v>Recreation</v>
      </c>
      <c r="G512" s="646"/>
      <c r="H512" s="647"/>
      <c r="I512" s="648"/>
      <c r="J512" s="646"/>
      <c r="K512" s="647"/>
      <c r="L512" s="647"/>
      <c r="M512" s="648"/>
      <c r="N512" s="116"/>
      <c r="X512" s="143"/>
      <c r="AB512" s="44" t="str">
        <f>IF(AD507="","",IF(AK512&gt;0,IF(AK512&lt;=AD507,"X",""),""))</f>
        <v/>
      </c>
      <c r="AC512" s="261" t="str">
        <f>IF($F$29="","",$F$29)</f>
        <v>Recreation</v>
      </c>
      <c r="AD512" s="646"/>
      <c r="AE512" s="647"/>
      <c r="AF512" s="648"/>
      <c r="AG512" s="646"/>
      <c r="AH512" s="647"/>
      <c r="AI512" s="647"/>
      <c r="AJ512" s="648"/>
      <c r="AK512" s="116"/>
    </row>
    <row r="513" spans="4:47" ht="15" customHeight="1" x14ac:dyDescent="0.25">
      <c r="E513" s="44" t="str">
        <f>IF(G507="","",IF(N513&gt;0,IF(N513&lt;=G507,"X",""),""))</f>
        <v/>
      </c>
      <c r="F513" s="261" t="str">
        <f>IF($F$30="","",$F$30)</f>
        <v>Health Services</v>
      </c>
      <c r="G513" s="646"/>
      <c r="H513" s="647"/>
      <c r="I513" s="648"/>
      <c r="J513" s="646"/>
      <c r="K513" s="647"/>
      <c r="L513" s="647"/>
      <c r="M513" s="648"/>
      <c r="N513" s="116"/>
      <c r="X513" s="143"/>
      <c r="AB513" s="44" t="str">
        <f>IF(AD507="","",IF(AK513&gt;0,IF(AK513&lt;=AD507,"X",""),""))</f>
        <v/>
      </c>
      <c r="AC513" s="261" t="str">
        <f>IF($F$30="","",$F$30)</f>
        <v>Health Services</v>
      </c>
      <c r="AD513" s="646"/>
      <c r="AE513" s="647"/>
      <c r="AF513" s="648"/>
      <c r="AG513" s="646"/>
      <c r="AH513" s="647"/>
      <c r="AI513" s="647"/>
      <c r="AJ513" s="648"/>
      <c r="AK513" s="116"/>
    </row>
    <row r="514" spans="4:47" ht="14.4" thickBot="1" x14ac:dyDescent="0.3">
      <c r="D514" s="38"/>
      <c r="E514" s="38"/>
      <c r="F514" s="38"/>
      <c r="G514" s="38"/>
      <c r="H514" s="38"/>
      <c r="I514" s="38"/>
      <c r="J514" s="38"/>
      <c r="K514" s="38"/>
      <c r="L514" s="38"/>
      <c r="M514" s="38"/>
      <c r="N514" s="38"/>
      <c r="X514" s="143"/>
      <c r="AA514" s="38"/>
      <c r="AB514" s="38"/>
      <c r="AC514" s="38"/>
      <c r="AD514" s="38"/>
      <c r="AE514" s="38"/>
      <c r="AF514" s="38"/>
      <c r="AG514" s="38"/>
      <c r="AH514" s="38"/>
      <c r="AI514" s="38"/>
      <c r="AJ514" s="38"/>
      <c r="AK514" s="38"/>
    </row>
    <row r="515" spans="4:47" x14ac:dyDescent="0.25">
      <c r="D515" s="654"/>
      <c r="E515" s="654"/>
      <c r="F515" s="654"/>
      <c r="G515" s="654"/>
      <c r="H515" s="654"/>
      <c r="I515" s="654"/>
      <c r="J515" s="654"/>
      <c r="K515" s="654"/>
      <c r="L515" s="654"/>
      <c r="M515" s="654"/>
      <c r="N515" s="654"/>
      <c r="X515" s="143"/>
      <c r="AA515" s="654"/>
      <c r="AB515" s="654"/>
      <c r="AC515" s="654"/>
      <c r="AD515" s="654"/>
      <c r="AE515" s="654"/>
      <c r="AF515" s="654"/>
      <c r="AG515" s="654"/>
      <c r="AH515" s="654"/>
      <c r="AI515" s="654"/>
      <c r="AJ515" s="654"/>
      <c r="AK515" s="654"/>
    </row>
    <row r="516" spans="4:47" x14ac:dyDescent="0.25">
      <c r="E516" s="34" t="s">
        <v>191</v>
      </c>
      <c r="F516" s="39">
        <f>F506+1</f>
        <v>44</v>
      </c>
      <c r="G516" s="34" t="s">
        <v>192</v>
      </c>
      <c r="H516" s="34"/>
      <c r="I516" s="34"/>
      <c r="J516" s="266" t="s">
        <v>351</v>
      </c>
      <c r="K516" s="265"/>
      <c r="X516" s="143"/>
      <c r="AB516" s="34" t="s">
        <v>191</v>
      </c>
      <c r="AC516" s="39">
        <f>AC506+1</f>
        <v>44</v>
      </c>
      <c r="AD516" s="34" t="s">
        <v>192</v>
      </c>
      <c r="AE516" s="34"/>
      <c r="AF516" s="34"/>
      <c r="AG516" s="266" t="s">
        <v>351</v>
      </c>
      <c r="AH516" s="265"/>
    </row>
    <row r="517" spans="4:47" x14ac:dyDescent="0.25">
      <c r="D517" s="649" t="s">
        <v>193</v>
      </c>
      <c r="E517" s="649"/>
      <c r="F517" s="40" t="s">
        <v>183</v>
      </c>
      <c r="G517" s="41">
        <f>IF(F517=O$4,P$4,IF(F517=O$5,P$5,IF(F517=O$6,P$6,IF(F517=O$7,P$7,IF(F517=O$8,P$8,"")))))</f>
        <v>0</v>
      </c>
      <c r="H517" s="41"/>
      <c r="I517" s="41"/>
      <c r="J517" s="266" t="s">
        <v>352</v>
      </c>
      <c r="K517" s="265"/>
      <c r="L517" s="42"/>
      <c r="M517" s="42"/>
      <c r="N517" s="42"/>
      <c r="O517" s="107">
        <f>IF(F517="",0,1)</f>
        <v>0</v>
      </c>
      <c r="P517" s="107">
        <f>IF(E519="",0,1)</f>
        <v>0</v>
      </c>
      <c r="Q517" s="107">
        <f>IF(E520="",0,1)</f>
        <v>0</v>
      </c>
      <c r="R517" s="107">
        <f>IF(E521="",0,1)</f>
        <v>0</v>
      </c>
      <c r="S517" s="107">
        <f>IF(E522="",0,1)</f>
        <v>0</v>
      </c>
      <c r="T517" s="107">
        <f>IF(E523="",0,1)</f>
        <v>0</v>
      </c>
      <c r="U517" s="107" t="e">
        <f>IF(#REF!="",0,1)</f>
        <v>#REF!</v>
      </c>
      <c r="V517" s="107" t="e">
        <f>IF(#REF!="",0,1)</f>
        <v>#REF!</v>
      </c>
      <c r="W517" s="107" t="e">
        <f>IF(#REF!="",0,1)</f>
        <v>#REF!</v>
      </c>
      <c r="X517" s="143"/>
      <c r="AA517" s="649" t="s">
        <v>193</v>
      </c>
      <c r="AB517" s="649"/>
      <c r="AC517" s="40" t="s">
        <v>183</v>
      </c>
      <c r="AD517" s="41" t="str">
        <f>IF(AC517=AL$4,AM$4,IF(AC517=AL$5,AM$5,IF(AC517=AL$6,AM$6,IF(AC517=AL$7,AM$7,IF(AC517=AL$8,AM$8,"")))))</f>
        <v/>
      </c>
      <c r="AE517" s="41"/>
      <c r="AF517" s="41"/>
      <c r="AG517" s="266" t="s">
        <v>352</v>
      </c>
      <c r="AH517" s="265"/>
      <c r="AI517" s="42"/>
      <c r="AJ517" s="42"/>
      <c r="AK517" s="42"/>
      <c r="AL517" s="107">
        <f>IF(AC517="",0,1)</f>
        <v>0</v>
      </c>
      <c r="AM517" s="107">
        <f>IF(AB519="",0,1)</f>
        <v>0</v>
      </c>
      <c r="AN517" s="107">
        <f>IF(AB520="",0,1)</f>
        <v>0</v>
      </c>
      <c r="AO517" s="107">
        <f>IF(AB521="",0,1)</f>
        <v>0</v>
      </c>
      <c r="AP517" s="107">
        <f>IF(AB522="",0,1)</f>
        <v>0</v>
      </c>
      <c r="AQ517" s="107">
        <f>IF(AB523="",0,1)</f>
        <v>0</v>
      </c>
      <c r="AR517" s="107" t="e">
        <f>IF(#REF!="",0,1)</f>
        <v>#REF!</v>
      </c>
      <c r="AS517" s="107" t="e">
        <f>IF(#REF!="",0,1)</f>
        <v>#REF!</v>
      </c>
      <c r="AT517" s="107" t="e">
        <f>IF(#REF!="",0,1)</f>
        <v>#REF!</v>
      </c>
      <c r="AU517" s="107" t="e">
        <f>IF(#REF!="",0,1)</f>
        <v>#REF!</v>
      </c>
    </row>
    <row r="518" spans="4:47" x14ac:dyDescent="0.25">
      <c r="F518" s="439" t="s">
        <v>194</v>
      </c>
      <c r="G518" s="439" t="s">
        <v>195</v>
      </c>
      <c r="H518" s="439"/>
      <c r="I518" s="439"/>
      <c r="J518" s="439" t="s">
        <v>196</v>
      </c>
      <c r="K518" s="439"/>
      <c r="L518" s="439"/>
      <c r="M518" s="439"/>
      <c r="N518" s="439" t="s">
        <v>197</v>
      </c>
      <c r="X518" s="143"/>
      <c r="AC518" s="439" t="s">
        <v>194</v>
      </c>
      <c r="AD518" s="439" t="s">
        <v>195</v>
      </c>
      <c r="AE518" s="439"/>
      <c r="AF518" s="439"/>
      <c r="AG518" s="439" t="s">
        <v>196</v>
      </c>
      <c r="AH518" s="439"/>
      <c r="AI518" s="439"/>
      <c r="AJ518" s="439"/>
      <c r="AK518" s="439" t="s">
        <v>197</v>
      </c>
    </row>
    <row r="519" spans="4:47" ht="15" customHeight="1" x14ac:dyDescent="0.25">
      <c r="E519" s="44" t="str">
        <f>IF(N519="Yes", "X","")</f>
        <v/>
      </c>
      <c r="F519" s="482" t="str">
        <f>IF($F$26="","",$F$26)</f>
        <v>Food Access</v>
      </c>
      <c r="G519" s="651" t="s">
        <v>542</v>
      </c>
      <c r="H519" s="652"/>
      <c r="I519" s="652"/>
      <c r="J519" s="652"/>
      <c r="K519" s="652"/>
      <c r="L519" s="652"/>
      <c r="M519" s="653"/>
      <c r="N519" s="407"/>
      <c r="X519" s="143"/>
      <c r="AB519" s="44" t="str">
        <f>IF(AK519="Yes", "X","")</f>
        <v/>
      </c>
      <c r="AC519" s="482" t="str">
        <f>IF($F$26="","",$F$26)</f>
        <v>Food Access</v>
      </c>
      <c r="AD519" s="651" t="s">
        <v>542</v>
      </c>
      <c r="AE519" s="652"/>
      <c r="AF519" s="652"/>
      <c r="AG519" s="652"/>
      <c r="AH519" s="652"/>
      <c r="AI519" s="652"/>
      <c r="AJ519" s="653"/>
      <c r="AK519" s="407"/>
    </row>
    <row r="520" spans="4:47" ht="15" customHeight="1" x14ac:dyDescent="0.25">
      <c r="E520" s="44" t="str">
        <f>IF(G517="","",IF(N520&gt;0,IF(N520&lt;=G517,"X",""),""))</f>
        <v/>
      </c>
      <c r="F520" s="261" t="str">
        <f>IF($F$27="","",$F$27)</f>
        <v>Education</v>
      </c>
      <c r="G520" s="646"/>
      <c r="H520" s="647"/>
      <c r="I520" s="648"/>
      <c r="J520" s="646"/>
      <c r="K520" s="647"/>
      <c r="L520" s="647"/>
      <c r="M520" s="648"/>
      <c r="N520" s="116"/>
      <c r="X520" s="143"/>
      <c r="AB520" s="44" t="str">
        <f>IF(AD517="","",IF(AK520&gt;0,IF(AK520&lt;=AD517,"X",""),""))</f>
        <v/>
      </c>
      <c r="AC520" s="261" t="str">
        <f>IF($F$27="","",$F$27)</f>
        <v>Education</v>
      </c>
      <c r="AD520" s="646"/>
      <c r="AE520" s="647"/>
      <c r="AF520" s="648"/>
      <c r="AG520" s="646"/>
      <c r="AH520" s="647"/>
      <c r="AI520" s="647"/>
      <c r="AJ520" s="648"/>
      <c r="AK520" s="116"/>
    </row>
    <row r="521" spans="4:47" ht="15" customHeight="1" x14ac:dyDescent="0.25">
      <c r="E521" s="44" t="str">
        <f>IF(G517="","",IF(N521&gt;0,IF(N521&lt;=G517,"X",""),""))</f>
        <v/>
      </c>
      <c r="F521" s="261" t="str">
        <f>IF($F$28="","",$F$28)</f>
        <v>Job Training</v>
      </c>
      <c r="G521" s="646"/>
      <c r="H521" s="647"/>
      <c r="I521" s="648"/>
      <c r="J521" s="646"/>
      <c r="K521" s="647"/>
      <c r="L521" s="647"/>
      <c r="M521" s="648"/>
      <c r="N521" s="116"/>
      <c r="X521" s="143"/>
      <c r="AB521" s="44" t="str">
        <f>IF(AD517="","",IF(AK521&gt;0,IF(AK521&lt;=AD517,"X",""),""))</f>
        <v/>
      </c>
      <c r="AC521" s="261" t="str">
        <f>IF($F$28="","",$F$28)</f>
        <v>Job Training</v>
      </c>
      <c r="AD521" s="646"/>
      <c r="AE521" s="647"/>
      <c r="AF521" s="648"/>
      <c r="AG521" s="646"/>
      <c r="AH521" s="647"/>
      <c r="AI521" s="647"/>
      <c r="AJ521" s="648"/>
      <c r="AK521" s="116"/>
    </row>
    <row r="522" spans="4:47" ht="15" customHeight="1" x14ac:dyDescent="0.25">
      <c r="E522" s="44" t="str">
        <f>IF(G517="","",IF(N522&gt;0,IF(N522&lt;=G517,"X",""),""))</f>
        <v/>
      </c>
      <c r="F522" s="261" t="str">
        <f>IF($F$29="","",$F$29)</f>
        <v>Recreation</v>
      </c>
      <c r="G522" s="646"/>
      <c r="H522" s="647"/>
      <c r="I522" s="648"/>
      <c r="J522" s="646"/>
      <c r="K522" s="647"/>
      <c r="L522" s="647"/>
      <c r="M522" s="648"/>
      <c r="N522" s="116"/>
      <c r="X522" s="143"/>
      <c r="AB522" s="44" t="str">
        <f>IF(AD517="","",IF(AK522&gt;0,IF(AK522&lt;=AD517,"X",""),""))</f>
        <v/>
      </c>
      <c r="AC522" s="261" t="str">
        <f>IF($F$29="","",$F$29)</f>
        <v>Recreation</v>
      </c>
      <c r="AD522" s="646"/>
      <c r="AE522" s="647"/>
      <c r="AF522" s="648"/>
      <c r="AG522" s="646"/>
      <c r="AH522" s="647"/>
      <c r="AI522" s="647"/>
      <c r="AJ522" s="648"/>
      <c r="AK522" s="116"/>
    </row>
    <row r="523" spans="4:47" ht="15" customHeight="1" x14ac:dyDescent="0.25">
      <c r="E523" s="44" t="str">
        <f>IF(G517="","",IF(N523&gt;0,IF(N523&lt;=G517,"X",""),""))</f>
        <v/>
      </c>
      <c r="F523" s="261" t="str">
        <f>IF($F$30="","",$F$30)</f>
        <v>Health Services</v>
      </c>
      <c r="G523" s="646"/>
      <c r="H523" s="647"/>
      <c r="I523" s="648"/>
      <c r="J523" s="646"/>
      <c r="K523" s="647"/>
      <c r="L523" s="647"/>
      <c r="M523" s="648"/>
      <c r="N523" s="116"/>
      <c r="X523" s="143"/>
      <c r="AB523" s="44" t="str">
        <f>IF(AD517="","",IF(AK523&gt;0,IF(AK523&lt;=AD517,"X",""),""))</f>
        <v/>
      </c>
      <c r="AC523" s="261" t="str">
        <f>IF($F$30="","",$F$30)</f>
        <v>Health Services</v>
      </c>
      <c r="AD523" s="646"/>
      <c r="AE523" s="647"/>
      <c r="AF523" s="648"/>
      <c r="AG523" s="646"/>
      <c r="AH523" s="647"/>
      <c r="AI523" s="647"/>
      <c r="AJ523" s="648"/>
      <c r="AK523" s="116"/>
    </row>
    <row r="524" spans="4:47" ht="14.4" thickBot="1" x14ac:dyDescent="0.3">
      <c r="D524" s="38"/>
      <c r="E524" s="38"/>
      <c r="F524" s="38"/>
      <c r="G524" s="38"/>
      <c r="H524" s="38"/>
      <c r="I524" s="38"/>
      <c r="J524" s="38"/>
      <c r="K524" s="38"/>
      <c r="L524" s="38"/>
      <c r="M524" s="38"/>
      <c r="N524" s="38"/>
      <c r="X524" s="143"/>
      <c r="AA524" s="38"/>
      <c r="AB524" s="38"/>
      <c r="AC524" s="38"/>
      <c r="AD524" s="38"/>
      <c r="AE524" s="38"/>
      <c r="AF524" s="38"/>
      <c r="AG524" s="38"/>
      <c r="AH524" s="38"/>
      <c r="AI524" s="38"/>
      <c r="AJ524" s="38"/>
      <c r="AK524" s="38"/>
    </row>
    <row r="525" spans="4:47" x14ac:dyDescent="0.25">
      <c r="D525" s="654"/>
      <c r="E525" s="654"/>
      <c r="F525" s="654"/>
      <c r="G525" s="654"/>
      <c r="H525" s="654"/>
      <c r="I525" s="654"/>
      <c r="J525" s="654"/>
      <c r="K525" s="654"/>
      <c r="L525" s="654"/>
      <c r="M525" s="654"/>
      <c r="N525" s="654"/>
      <c r="X525" s="143"/>
      <c r="AA525" s="654"/>
      <c r="AB525" s="654"/>
      <c r="AC525" s="654"/>
      <c r="AD525" s="654"/>
      <c r="AE525" s="654"/>
      <c r="AF525" s="654"/>
      <c r="AG525" s="654"/>
      <c r="AH525" s="654"/>
      <c r="AI525" s="654"/>
      <c r="AJ525" s="654"/>
      <c r="AK525" s="654"/>
    </row>
    <row r="526" spans="4:47" x14ac:dyDescent="0.25">
      <c r="E526" s="34" t="s">
        <v>191</v>
      </c>
      <c r="F526" s="39">
        <f>F516+1</f>
        <v>45</v>
      </c>
      <c r="G526" s="34" t="s">
        <v>192</v>
      </c>
      <c r="H526" s="34"/>
      <c r="I526" s="34"/>
      <c r="J526" s="266" t="s">
        <v>351</v>
      </c>
      <c r="K526" s="265"/>
      <c r="X526" s="143"/>
      <c r="AB526" s="34" t="s">
        <v>191</v>
      </c>
      <c r="AC526" s="39">
        <f>AC516+1</f>
        <v>45</v>
      </c>
      <c r="AD526" s="34" t="s">
        <v>192</v>
      </c>
      <c r="AE526" s="34"/>
      <c r="AF526" s="34"/>
      <c r="AG526" s="266" t="s">
        <v>351</v>
      </c>
      <c r="AH526" s="265"/>
    </row>
    <row r="527" spans="4:47" x14ac:dyDescent="0.25">
      <c r="D527" s="649" t="s">
        <v>193</v>
      </c>
      <c r="E527" s="649"/>
      <c r="F527" s="40" t="s">
        <v>183</v>
      </c>
      <c r="G527" s="41">
        <f>IF(F527=O$4,P$4,IF(F527=O$5,P$5,IF(F527=O$6,P$6,IF(F527=O$7,P$7,IF(F527=O$8,P$8,"")))))</f>
        <v>0</v>
      </c>
      <c r="H527" s="41"/>
      <c r="I527" s="41"/>
      <c r="J527" s="266" t="s">
        <v>352</v>
      </c>
      <c r="K527" s="265"/>
      <c r="L527" s="42"/>
      <c r="M527" s="42"/>
      <c r="N527" s="42"/>
      <c r="O527" s="107">
        <f>IF(F527="",0,1)</f>
        <v>0</v>
      </c>
      <c r="P527" s="107">
        <f>IF(E529="",0,1)</f>
        <v>0</v>
      </c>
      <c r="Q527" s="107">
        <f>IF(E530="",0,1)</f>
        <v>0</v>
      </c>
      <c r="R527" s="107">
        <f>IF(E531="",0,1)</f>
        <v>0</v>
      </c>
      <c r="S527" s="107">
        <f>IF(E532="",0,1)</f>
        <v>0</v>
      </c>
      <c r="T527" s="107">
        <f>IF(E533="",0,1)</f>
        <v>0</v>
      </c>
      <c r="U527" s="107" t="e">
        <f>IF(#REF!="",0,1)</f>
        <v>#REF!</v>
      </c>
      <c r="V527" s="107" t="e">
        <f>IF(#REF!="",0,1)</f>
        <v>#REF!</v>
      </c>
      <c r="W527" s="107" t="e">
        <f>IF(#REF!="",0,1)</f>
        <v>#REF!</v>
      </c>
      <c r="X527" s="143"/>
      <c r="AA527" s="649" t="s">
        <v>193</v>
      </c>
      <c r="AB527" s="649"/>
      <c r="AC527" s="40" t="s">
        <v>183</v>
      </c>
      <c r="AD527" s="41" t="str">
        <f>IF(AC527=AL$4,AM$4,IF(AC527=AL$5,AM$5,IF(AC527=AL$6,AM$6,IF(AC527=AL$7,AM$7,IF(AC527=AL$8,AM$8,"")))))</f>
        <v/>
      </c>
      <c r="AE527" s="41"/>
      <c r="AF527" s="41"/>
      <c r="AG527" s="266" t="s">
        <v>352</v>
      </c>
      <c r="AH527" s="265"/>
      <c r="AI527" s="42"/>
      <c r="AJ527" s="42"/>
      <c r="AK527" s="42"/>
      <c r="AL527" s="107">
        <f>IF(AC527="",0,1)</f>
        <v>0</v>
      </c>
      <c r="AM527" s="107">
        <f>IF(AB529="",0,1)</f>
        <v>0</v>
      </c>
      <c r="AN527" s="107">
        <f>IF(AB530="",0,1)</f>
        <v>0</v>
      </c>
      <c r="AO527" s="107">
        <f>IF(AB531="",0,1)</f>
        <v>0</v>
      </c>
      <c r="AP527" s="107">
        <f>IF(AB532="",0,1)</f>
        <v>0</v>
      </c>
      <c r="AQ527" s="107">
        <f>IF(AB533="",0,1)</f>
        <v>0</v>
      </c>
      <c r="AR527" s="107" t="e">
        <f>IF(#REF!="",0,1)</f>
        <v>#REF!</v>
      </c>
      <c r="AS527" s="107" t="e">
        <f>IF(#REF!="",0,1)</f>
        <v>#REF!</v>
      </c>
      <c r="AT527" s="107" t="e">
        <f>IF(#REF!="",0,1)</f>
        <v>#REF!</v>
      </c>
      <c r="AU527" s="107" t="e">
        <f>IF(#REF!="",0,1)</f>
        <v>#REF!</v>
      </c>
    </row>
    <row r="528" spans="4:47" x14ac:dyDescent="0.25">
      <c r="F528" s="439" t="s">
        <v>194</v>
      </c>
      <c r="G528" s="439" t="s">
        <v>195</v>
      </c>
      <c r="H528" s="439"/>
      <c r="I528" s="439"/>
      <c r="J528" s="439" t="s">
        <v>196</v>
      </c>
      <c r="K528" s="439"/>
      <c r="L528" s="439"/>
      <c r="M528" s="439"/>
      <c r="N528" s="439" t="s">
        <v>197</v>
      </c>
      <c r="X528" s="143"/>
      <c r="AC528" s="439" t="s">
        <v>194</v>
      </c>
      <c r="AD528" s="439" t="s">
        <v>195</v>
      </c>
      <c r="AE528" s="439"/>
      <c r="AF528" s="439"/>
      <c r="AG528" s="439" t="s">
        <v>196</v>
      </c>
      <c r="AH528" s="439"/>
      <c r="AI528" s="439"/>
      <c r="AJ528" s="439"/>
      <c r="AK528" s="439" t="s">
        <v>197</v>
      </c>
    </row>
    <row r="529" spans="4:47" ht="15" customHeight="1" x14ac:dyDescent="0.25">
      <c r="E529" s="44" t="str">
        <f>IF(N529="Yes", "X","")</f>
        <v/>
      </c>
      <c r="F529" s="482" t="str">
        <f>IF($F$26="","",$F$26)</f>
        <v>Food Access</v>
      </c>
      <c r="G529" s="651" t="s">
        <v>542</v>
      </c>
      <c r="H529" s="652"/>
      <c r="I529" s="652"/>
      <c r="J529" s="652"/>
      <c r="K529" s="652"/>
      <c r="L529" s="652"/>
      <c r="M529" s="653"/>
      <c r="N529" s="407"/>
      <c r="X529" s="143"/>
      <c r="AB529" s="44" t="str">
        <f>IF(AK529="Yes", "X","")</f>
        <v/>
      </c>
      <c r="AC529" s="482" t="str">
        <f>IF($F$26="","",$F$26)</f>
        <v>Food Access</v>
      </c>
      <c r="AD529" s="651" t="s">
        <v>542</v>
      </c>
      <c r="AE529" s="652"/>
      <c r="AF529" s="652"/>
      <c r="AG529" s="652"/>
      <c r="AH529" s="652"/>
      <c r="AI529" s="652"/>
      <c r="AJ529" s="653"/>
      <c r="AK529" s="407"/>
    </row>
    <row r="530" spans="4:47" ht="15" customHeight="1" x14ac:dyDescent="0.25">
      <c r="E530" s="44" t="str">
        <f>IF(G527="","",IF(N530&gt;0,IF(N530&lt;=G527,"X",""),""))</f>
        <v/>
      </c>
      <c r="F530" s="261" t="str">
        <f>IF($F$27="","",$F$27)</f>
        <v>Education</v>
      </c>
      <c r="G530" s="646"/>
      <c r="H530" s="647"/>
      <c r="I530" s="648"/>
      <c r="J530" s="646"/>
      <c r="K530" s="647"/>
      <c r="L530" s="647"/>
      <c r="M530" s="648"/>
      <c r="N530" s="116"/>
      <c r="X530" s="143"/>
      <c r="AB530" s="44" t="str">
        <f>IF(AD527="","",IF(AK530&gt;0,IF(AK530&lt;=AD527,"X",""),""))</f>
        <v/>
      </c>
      <c r="AC530" s="261" t="str">
        <f>IF($F$27="","",$F$27)</f>
        <v>Education</v>
      </c>
      <c r="AD530" s="646"/>
      <c r="AE530" s="647"/>
      <c r="AF530" s="648"/>
      <c r="AG530" s="646"/>
      <c r="AH530" s="647"/>
      <c r="AI530" s="647"/>
      <c r="AJ530" s="648"/>
      <c r="AK530" s="116"/>
    </row>
    <row r="531" spans="4:47" ht="15" customHeight="1" x14ac:dyDescent="0.25">
      <c r="E531" s="44" t="str">
        <f>IF(G527="","",IF(N531&gt;0,IF(N531&lt;=G527,"X",""),""))</f>
        <v/>
      </c>
      <c r="F531" s="261" t="str">
        <f>IF($F$28="","",$F$28)</f>
        <v>Job Training</v>
      </c>
      <c r="G531" s="646"/>
      <c r="H531" s="647"/>
      <c r="I531" s="648"/>
      <c r="J531" s="646"/>
      <c r="K531" s="647"/>
      <c r="L531" s="647"/>
      <c r="M531" s="648"/>
      <c r="N531" s="116"/>
      <c r="X531" s="143"/>
      <c r="AB531" s="44" t="str">
        <f>IF(AD527="","",IF(AK531&gt;0,IF(AK531&lt;=AD527,"X",""),""))</f>
        <v/>
      </c>
      <c r="AC531" s="261" t="str">
        <f>IF($F$28="","",$F$28)</f>
        <v>Job Training</v>
      </c>
      <c r="AD531" s="646"/>
      <c r="AE531" s="647"/>
      <c r="AF531" s="648"/>
      <c r="AG531" s="646"/>
      <c r="AH531" s="647"/>
      <c r="AI531" s="647"/>
      <c r="AJ531" s="648"/>
      <c r="AK531" s="116"/>
    </row>
    <row r="532" spans="4:47" ht="15" customHeight="1" x14ac:dyDescent="0.25">
      <c r="E532" s="44" t="str">
        <f>IF(G527="","",IF(N532&gt;0,IF(N532&lt;=G527,"X",""),""))</f>
        <v/>
      </c>
      <c r="F532" s="261" t="str">
        <f>IF($F$29="","",$F$29)</f>
        <v>Recreation</v>
      </c>
      <c r="G532" s="646"/>
      <c r="H532" s="647"/>
      <c r="I532" s="648"/>
      <c r="J532" s="646"/>
      <c r="K532" s="647"/>
      <c r="L532" s="647"/>
      <c r="M532" s="648"/>
      <c r="N532" s="116"/>
      <c r="X532" s="143"/>
      <c r="AB532" s="44" t="str">
        <f>IF(AD527="","",IF(AK532&gt;0,IF(AK532&lt;=AD527,"X",""),""))</f>
        <v/>
      </c>
      <c r="AC532" s="261" t="str">
        <f>IF($F$29="","",$F$29)</f>
        <v>Recreation</v>
      </c>
      <c r="AD532" s="646"/>
      <c r="AE532" s="647"/>
      <c r="AF532" s="648"/>
      <c r="AG532" s="646"/>
      <c r="AH532" s="647"/>
      <c r="AI532" s="647"/>
      <c r="AJ532" s="648"/>
      <c r="AK532" s="116"/>
    </row>
    <row r="533" spans="4:47" ht="15" customHeight="1" x14ac:dyDescent="0.25">
      <c r="E533" s="44" t="str">
        <f>IF(G527="","",IF(N533&gt;0,IF(N533&lt;=G527,"X",""),""))</f>
        <v/>
      </c>
      <c r="F533" s="261" t="str">
        <f>IF($F$30="","",$F$30)</f>
        <v>Health Services</v>
      </c>
      <c r="G533" s="646"/>
      <c r="H533" s="647"/>
      <c r="I533" s="648"/>
      <c r="J533" s="646"/>
      <c r="K533" s="647"/>
      <c r="L533" s="647"/>
      <c r="M533" s="648"/>
      <c r="N533" s="116"/>
      <c r="X533" s="143"/>
      <c r="AB533" s="44" t="str">
        <f>IF(AD527="","",IF(AK533&gt;0,IF(AK533&lt;=AD527,"X",""),""))</f>
        <v/>
      </c>
      <c r="AC533" s="261" t="str">
        <f>IF($F$30="","",$F$30)</f>
        <v>Health Services</v>
      </c>
      <c r="AD533" s="646"/>
      <c r="AE533" s="647"/>
      <c r="AF533" s="648"/>
      <c r="AG533" s="646"/>
      <c r="AH533" s="647"/>
      <c r="AI533" s="647"/>
      <c r="AJ533" s="648"/>
      <c r="AK533" s="116"/>
    </row>
    <row r="534" spans="4:47" ht="14.4" thickBot="1" x14ac:dyDescent="0.3">
      <c r="D534" s="38"/>
      <c r="E534" s="38"/>
      <c r="F534" s="38"/>
      <c r="G534" s="38"/>
      <c r="H534" s="38"/>
      <c r="I534" s="38"/>
      <c r="J534" s="38"/>
      <c r="K534" s="38"/>
      <c r="L534" s="38"/>
      <c r="M534" s="38"/>
      <c r="N534" s="38"/>
      <c r="X534" s="143"/>
      <c r="AA534" s="38"/>
      <c r="AB534" s="38"/>
      <c r="AC534" s="38"/>
      <c r="AD534" s="38"/>
      <c r="AE534" s="38"/>
      <c r="AF534" s="38"/>
      <c r="AG534" s="38"/>
      <c r="AH534" s="38"/>
      <c r="AI534" s="38"/>
      <c r="AJ534" s="38"/>
      <c r="AK534" s="38"/>
    </row>
    <row r="535" spans="4:47" x14ac:dyDescent="0.25">
      <c r="D535" s="654"/>
      <c r="E535" s="654"/>
      <c r="F535" s="654"/>
      <c r="G535" s="654"/>
      <c r="H535" s="654"/>
      <c r="I535" s="654"/>
      <c r="J535" s="654"/>
      <c r="K535" s="654"/>
      <c r="L535" s="654"/>
      <c r="M535" s="654"/>
      <c r="N535" s="654"/>
      <c r="X535" s="143"/>
      <c r="AA535" s="654"/>
      <c r="AB535" s="654"/>
      <c r="AC535" s="654"/>
      <c r="AD535" s="654"/>
      <c r="AE535" s="654"/>
      <c r="AF535" s="654"/>
      <c r="AG535" s="654"/>
      <c r="AH535" s="654"/>
      <c r="AI535" s="654"/>
      <c r="AJ535" s="654"/>
      <c r="AK535" s="654"/>
    </row>
    <row r="536" spans="4:47" x14ac:dyDescent="0.25">
      <c r="E536" s="34" t="s">
        <v>191</v>
      </c>
      <c r="F536" s="39">
        <f>F526+1</f>
        <v>46</v>
      </c>
      <c r="G536" s="34" t="s">
        <v>192</v>
      </c>
      <c r="H536" s="34"/>
      <c r="I536" s="34"/>
      <c r="J536" s="266" t="s">
        <v>351</v>
      </c>
      <c r="K536" s="265"/>
      <c r="X536" s="143"/>
      <c r="AB536" s="34" t="s">
        <v>191</v>
      </c>
      <c r="AC536" s="39">
        <f>AC526+1</f>
        <v>46</v>
      </c>
      <c r="AD536" s="34" t="s">
        <v>192</v>
      </c>
      <c r="AE536" s="34"/>
      <c r="AF536" s="34"/>
      <c r="AG536" s="266" t="s">
        <v>351</v>
      </c>
      <c r="AH536" s="265"/>
    </row>
    <row r="537" spans="4:47" x14ac:dyDescent="0.25">
      <c r="D537" s="649" t="s">
        <v>193</v>
      </c>
      <c r="E537" s="649"/>
      <c r="F537" s="40" t="s">
        <v>183</v>
      </c>
      <c r="G537" s="41">
        <f>IF(F537=O$4,P$4,IF(F537=O$5,P$5,IF(F537=O$6,P$6,IF(F537=O$7,P$7,IF(F537=O$8,P$8,"")))))</f>
        <v>0</v>
      </c>
      <c r="H537" s="41"/>
      <c r="I537" s="41"/>
      <c r="J537" s="266" t="s">
        <v>352</v>
      </c>
      <c r="K537" s="265"/>
      <c r="L537" s="42"/>
      <c r="M537" s="42"/>
      <c r="N537" s="42"/>
      <c r="O537" s="107">
        <f>IF(F537="",0,1)</f>
        <v>0</v>
      </c>
      <c r="P537" s="107">
        <f>IF(E539="",0,1)</f>
        <v>0</v>
      </c>
      <c r="Q537" s="107">
        <f>IF(E540="",0,1)</f>
        <v>0</v>
      </c>
      <c r="R537" s="107">
        <f>IF(E541="",0,1)</f>
        <v>0</v>
      </c>
      <c r="S537" s="107">
        <f>IF(E542="",0,1)</f>
        <v>0</v>
      </c>
      <c r="T537" s="107">
        <f>IF(E543="",0,1)</f>
        <v>0</v>
      </c>
      <c r="U537" s="107" t="e">
        <f>IF(#REF!="",0,1)</f>
        <v>#REF!</v>
      </c>
      <c r="V537" s="107" t="e">
        <f>IF(#REF!="",0,1)</f>
        <v>#REF!</v>
      </c>
      <c r="W537" s="107" t="e">
        <f>IF(#REF!="",0,1)</f>
        <v>#REF!</v>
      </c>
      <c r="X537" s="143"/>
      <c r="AA537" s="649" t="s">
        <v>193</v>
      </c>
      <c r="AB537" s="649"/>
      <c r="AC537" s="40" t="s">
        <v>183</v>
      </c>
      <c r="AD537" s="41" t="str">
        <f>IF(AC537=AL$4,AM$4,IF(AC537=AL$5,AM$5,IF(AC537=AL$6,AM$6,IF(AC537=AL$7,AM$7,IF(AC537=AL$8,AM$8,"")))))</f>
        <v/>
      </c>
      <c r="AE537" s="41"/>
      <c r="AF537" s="41"/>
      <c r="AG537" s="266" t="s">
        <v>352</v>
      </c>
      <c r="AH537" s="265"/>
      <c r="AI537" s="42"/>
      <c r="AJ537" s="42"/>
      <c r="AK537" s="42"/>
      <c r="AL537" s="107">
        <f>IF(AC537="",0,1)</f>
        <v>0</v>
      </c>
      <c r="AM537" s="107">
        <f>IF(AB539="",0,1)</f>
        <v>0</v>
      </c>
      <c r="AN537" s="107">
        <f>IF(AB540="",0,1)</f>
        <v>0</v>
      </c>
      <c r="AO537" s="107">
        <f>IF(AB541="",0,1)</f>
        <v>0</v>
      </c>
      <c r="AP537" s="107">
        <f>IF(AB542="",0,1)</f>
        <v>0</v>
      </c>
      <c r="AQ537" s="107">
        <f>IF(AB543="",0,1)</f>
        <v>0</v>
      </c>
      <c r="AR537" s="107" t="e">
        <f>IF(#REF!="",0,1)</f>
        <v>#REF!</v>
      </c>
      <c r="AS537" s="107" t="e">
        <f>IF(#REF!="",0,1)</f>
        <v>#REF!</v>
      </c>
      <c r="AT537" s="107" t="e">
        <f>IF(#REF!="",0,1)</f>
        <v>#REF!</v>
      </c>
      <c r="AU537" s="107" t="e">
        <f>IF(#REF!="",0,1)</f>
        <v>#REF!</v>
      </c>
    </row>
    <row r="538" spans="4:47" x14ac:dyDescent="0.25">
      <c r="F538" s="439" t="s">
        <v>194</v>
      </c>
      <c r="G538" s="439" t="s">
        <v>195</v>
      </c>
      <c r="H538" s="439"/>
      <c r="I538" s="439"/>
      <c r="J538" s="439" t="s">
        <v>196</v>
      </c>
      <c r="K538" s="439"/>
      <c r="L538" s="439"/>
      <c r="M538" s="439"/>
      <c r="N538" s="439" t="s">
        <v>197</v>
      </c>
      <c r="X538" s="143"/>
      <c r="AC538" s="439" t="s">
        <v>194</v>
      </c>
      <c r="AD538" s="439" t="s">
        <v>195</v>
      </c>
      <c r="AE538" s="439"/>
      <c r="AF538" s="439"/>
      <c r="AG538" s="439" t="s">
        <v>196</v>
      </c>
      <c r="AH538" s="439"/>
      <c r="AI538" s="439"/>
      <c r="AJ538" s="439"/>
      <c r="AK538" s="439" t="s">
        <v>197</v>
      </c>
    </row>
    <row r="539" spans="4:47" ht="15" customHeight="1" x14ac:dyDescent="0.25">
      <c r="E539" s="44" t="str">
        <f>IF(N539="Yes", "X","")</f>
        <v/>
      </c>
      <c r="F539" s="482" t="str">
        <f>IF($F$26="","",$F$26)</f>
        <v>Food Access</v>
      </c>
      <c r="G539" s="651" t="s">
        <v>542</v>
      </c>
      <c r="H539" s="652"/>
      <c r="I539" s="652"/>
      <c r="J539" s="652"/>
      <c r="K539" s="652"/>
      <c r="L539" s="652"/>
      <c r="M539" s="653"/>
      <c r="N539" s="407"/>
      <c r="X539" s="143"/>
      <c r="AB539" s="44" t="str">
        <f>IF(AK539="Yes", "X","")</f>
        <v/>
      </c>
      <c r="AC539" s="482" t="str">
        <f>IF($F$26="","",$F$26)</f>
        <v>Food Access</v>
      </c>
      <c r="AD539" s="651" t="s">
        <v>542</v>
      </c>
      <c r="AE539" s="652"/>
      <c r="AF539" s="652"/>
      <c r="AG539" s="652"/>
      <c r="AH539" s="652"/>
      <c r="AI539" s="652"/>
      <c r="AJ539" s="653"/>
      <c r="AK539" s="407"/>
    </row>
    <row r="540" spans="4:47" ht="15" customHeight="1" x14ac:dyDescent="0.25">
      <c r="E540" s="44" t="str">
        <f>IF(G537="","",IF(N540&gt;0,IF(N540&lt;=G537,"X",""),""))</f>
        <v/>
      </c>
      <c r="F540" s="261" t="str">
        <f>IF($F$27="","",$F$27)</f>
        <v>Education</v>
      </c>
      <c r="G540" s="646"/>
      <c r="H540" s="647"/>
      <c r="I540" s="648"/>
      <c r="J540" s="646"/>
      <c r="K540" s="647"/>
      <c r="L540" s="647"/>
      <c r="M540" s="648"/>
      <c r="N540" s="116"/>
      <c r="X540" s="143"/>
      <c r="AB540" s="44" t="str">
        <f>IF(AD537="","",IF(AK540&gt;0,IF(AK540&lt;=AD537,"X",""),""))</f>
        <v/>
      </c>
      <c r="AC540" s="261" t="str">
        <f>IF($F$27="","",$F$27)</f>
        <v>Education</v>
      </c>
      <c r="AD540" s="646"/>
      <c r="AE540" s="647"/>
      <c r="AF540" s="648"/>
      <c r="AG540" s="646"/>
      <c r="AH540" s="647"/>
      <c r="AI540" s="647"/>
      <c r="AJ540" s="648"/>
      <c r="AK540" s="116"/>
    </row>
    <row r="541" spans="4:47" ht="15" customHeight="1" x14ac:dyDescent="0.25">
      <c r="E541" s="44" t="str">
        <f>IF(G537="","",IF(N541&gt;0,IF(N541&lt;=G537,"X",""),""))</f>
        <v/>
      </c>
      <c r="F541" s="261" t="str">
        <f>IF($F$28="","",$F$28)</f>
        <v>Job Training</v>
      </c>
      <c r="G541" s="646"/>
      <c r="H541" s="647"/>
      <c r="I541" s="648"/>
      <c r="J541" s="646"/>
      <c r="K541" s="647"/>
      <c r="L541" s="647"/>
      <c r="M541" s="648"/>
      <c r="N541" s="116"/>
      <c r="X541" s="143"/>
      <c r="AB541" s="44" t="str">
        <f>IF(AD537="","",IF(AK541&gt;0,IF(AK541&lt;=AD537,"X",""),""))</f>
        <v/>
      </c>
      <c r="AC541" s="261" t="str">
        <f>IF($F$28="","",$F$28)</f>
        <v>Job Training</v>
      </c>
      <c r="AD541" s="646"/>
      <c r="AE541" s="647"/>
      <c r="AF541" s="648"/>
      <c r="AG541" s="646"/>
      <c r="AH541" s="647"/>
      <c r="AI541" s="647"/>
      <c r="AJ541" s="648"/>
      <c r="AK541" s="116"/>
    </row>
    <row r="542" spans="4:47" ht="15" customHeight="1" x14ac:dyDescent="0.25">
      <c r="E542" s="44" t="str">
        <f>IF(G537="","",IF(N542&gt;0,IF(N542&lt;=G537,"X",""),""))</f>
        <v/>
      </c>
      <c r="F542" s="261" t="str">
        <f>IF($F$29="","",$F$29)</f>
        <v>Recreation</v>
      </c>
      <c r="G542" s="646"/>
      <c r="H542" s="647"/>
      <c r="I542" s="648"/>
      <c r="J542" s="646"/>
      <c r="K542" s="647"/>
      <c r="L542" s="647"/>
      <c r="M542" s="648"/>
      <c r="N542" s="116"/>
      <c r="X542" s="143"/>
      <c r="AB542" s="44" t="str">
        <f>IF(AD537="","",IF(AK542&gt;0,IF(AK542&lt;=AD537,"X",""),""))</f>
        <v/>
      </c>
      <c r="AC542" s="261" t="str">
        <f>IF($F$29="","",$F$29)</f>
        <v>Recreation</v>
      </c>
      <c r="AD542" s="646"/>
      <c r="AE542" s="647"/>
      <c r="AF542" s="648"/>
      <c r="AG542" s="646"/>
      <c r="AH542" s="647"/>
      <c r="AI542" s="647"/>
      <c r="AJ542" s="648"/>
      <c r="AK542" s="116"/>
    </row>
    <row r="543" spans="4:47" ht="15" customHeight="1" x14ac:dyDescent="0.25">
      <c r="E543" s="44" t="str">
        <f>IF(G537="","",IF(N543&gt;0,IF(N543&lt;=G537,"X",""),""))</f>
        <v/>
      </c>
      <c r="F543" s="261" t="str">
        <f>IF($F$30="","",$F$30)</f>
        <v>Health Services</v>
      </c>
      <c r="G543" s="646"/>
      <c r="H543" s="647"/>
      <c r="I543" s="648"/>
      <c r="J543" s="646"/>
      <c r="K543" s="647"/>
      <c r="L543" s="647"/>
      <c r="M543" s="648"/>
      <c r="N543" s="116"/>
      <c r="X543" s="143"/>
      <c r="AB543" s="44" t="str">
        <f>IF(AD537="","",IF(AK543&gt;0,IF(AK543&lt;=AD537,"X",""),""))</f>
        <v/>
      </c>
      <c r="AC543" s="261" t="str">
        <f>IF($F$30="","",$F$30)</f>
        <v>Health Services</v>
      </c>
      <c r="AD543" s="646"/>
      <c r="AE543" s="647"/>
      <c r="AF543" s="648"/>
      <c r="AG543" s="646"/>
      <c r="AH543" s="647"/>
      <c r="AI543" s="647"/>
      <c r="AJ543" s="648"/>
      <c r="AK543" s="116"/>
    </row>
    <row r="544" spans="4:47" ht="14.4" thickBot="1" x14ac:dyDescent="0.3">
      <c r="D544" s="38"/>
      <c r="E544" s="38"/>
      <c r="F544" s="38"/>
      <c r="G544" s="38"/>
      <c r="H544" s="38"/>
      <c r="I544" s="38"/>
      <c r="J544" s="38"/>
      <c r="K544" s="38"/>
      <c r="L544" s="38"/>
      <c r="M544" s="38"/>
      <c r="N544" s="38"/>
      <c r="X544" s="143"/>
      <c r="AA544" s="38"/>
      <c r="AB544" s="38"/>
      <c r="AC544" s="38"/>
      <c r="AD544" s="38"/>
      <c r="AE544" s="38"/>
      <c r="AF544" s="38"/>
      <c r="AG544" s="38"/>
      <c r="AH544" s="38"/>
      <c r="AI544" s="38"/>
      <c r="AJ544" s="38"/>
      <c r="AK544" s="38"/>
    </row>
    <row r="545" spans="4:47" x14ac:dyDescent="0.25">
      <c r="D545" s="654"/>
      <c r="E545" s="654"/>
      <c r="F545" s="654"/>
      <c r="G545" s="654"/>
      <c r="H545" s="654"/>
      <c r="I545" s="654"/>
      <c r="J545" s="654"/>
      <c r="K545" s="654"/>
      <c r="L545" s="654"/>
      <c r="M545" s="654"/>
      <c r="N545" s="654"/>
      <c r="X545" s="143"/>
      <c r="AA545" s="654"/>
      <c r="AB545" s="654"/>
      <c r="AC545" s="654"/>
      <c r="AD545" s="654"/>
      <c r="AE545" s="654"/>
      <c r="AF545" s="654"/>
      <c r="AG545" s="654"/>
      <c r="AH545" s="654"/>
      <c r="AI545" s="654"/>
      <c r="AJ545" s="654"/>
      <c r="AK545" s="654"/>
    </row>
    <row r="546" spans="4:47" x14ac:dyDescent="0.25">
      <c r="E546" s="34" t="s">
        <v>191</v>
      </c>
      <c r="F546" s="39">
        <f>F536+1</f>
        <v>47</v>
      </c>
      <c r="G546" s="34" t="s">
        <v>192</v>
      </c>
      <c r="H546" s="34"/>
      <c r="I546" s="34"/>
      <c r="J546" s="266" t="s">
        <v>351</v>
      </c>
      <c r="K546" s="265"/>
      <c r="X546" s="143"/>
      <c r="AB546" s="34" t="s">
        <v>191</v>
      </c>
      <c r="AC546" s="39">
        <f>AC536+1</f>
        <v>47</v>
      </c>
      <c r="AD546" s="34" t="s">
        <v>192</v>
      </c>
      <c r="AE546" s="34"/>
      <c r="AF546" s="34"/>
      <c r="AG546" s="266" t="s">
        <v>351</v>
      </c>
      <c r="AH546" s="265"/>
    </row>
    <row r="547" spans="4:47" x14ac:dyDescent="0.25">
      <c r="D547" s="649" t="s">
        <v>193</v>
      </c>
      <c r="E547" s="649"/>
      <c r="F547" s="40" t="s">
        <v>183</v>
      </c>
      <c r="G547" s="41">
        <f>IF(F547=O$4,P$4,IF(F547=O$5,P$5,IF(F547=O$6,P$6,IF(F547=O$7,P$7,IF(F547=O$8,P$8,"")))))</f>
        <v>0</v>
      </c>
      <c r="H547" s="41"/>
      <c r="I547" s="41"/>
      <c r="J547" s="266" t="s">
        <v>352</v>
      </c>
      <c r="K547" s="265"/>
      <c r="L547" s="42"/>
      <c r="M547" s="42"/>
      <c r="N547" s="42"/>
      <c r="O547" s="107">
        <f>IF(F547="",0,1)</f>
        <v>0</v>
      </c>
      <c r="P547" s="107">
        <f>IF(E549="",0,1)</f>
        <v>0</v>
      </c>
      <c r="Q547" s="107">
        <f>IF(E550="",0,1)</f>
        <v>0</v>
      </c>
      <c r="R547" s="107">
        <f>IF(E551="",0,1)</f>
        <v>0</v>
      </c>
      <c r="S547" s="107">
        <f>IF(E552="",0,1)</f>
        <v>0</v>
      </c>
      <c r="T547" s="107">
        <f>IF(E553="",0,1)</f>
        <v>0</v>
      </c>
      <c r="U547" s="107" t="e">
        <f>IF(#REF!="",0,1)</f>
        <v>#REF!</v>
      </c>
      <c r="V547" s="107" t="e">
        <f>IF(#REF!="",0,1)</f>
        <v>#REF!</v>
      </c>
      <c r="W547" s="107" t="e">
        <f>IF(#REF!="",0,1)</f>
        <v>#REF!</v>
      </c>
      <c r="X547" s="143"/>
      <c r="AA547" s="649" t="s">
        <v>193</v>
      </c>
      <c r="AB547" s="649"/>
      <c r="AC547" s="40" t="s">
        <v>183</v>
      </c>
      <c r="AD547" s="41" t="str">
        <f>IF(AC547=AL$4,AM$4,IF(AC547=AL$5,AM$5,IF(AC547=AL$6,AM$6,IF(AC547=AL$7,AM$7,IF(AC547=AL$8,AM$8,"")))))</f>
        <v/>
      </c>
      <c r="AE547" s="41"/>
      <c r="AF547" s="41"/>
      <c r="AG547" s="266" t="s">
        <v>352</v>
      </c>
      <c r="AH547" s="265"/>
      <c r="AI547" s="42"/>
      <c r="AJ547" s="42"/>
      <c r="AK547" s="42"/>
      <c r="AL547" s="107">
        <f>IF(AC547="",0,1)</f>
        <v>0</v>
      </c>
      <c r="AM547" s="107">
        <f>IF(AB549="",0,1)</f>
        <v>0</v>
      </c>
      <c r="AN547" s="107">
        <f>IF(AB550="",0,1)</f>
        <v>0</v>
      </c>
      <c r="AO547" s="107">
        <f>IF(AB551="",0,1)</f>
        <v>0</v>
      </c>
      <c r="AP547" s="107">
        <f>IF(AB552="",0,1)</f>
        <v>0</v>
      </c>
      <c r="AQ547" s="107">
        <f>IF(AB553="",0,1)</f>
        <v>0</v>
      </c>
      <c r="AR547" s="107" t="e">
        <f>IF(#REF!="",0,1)</f>
        <v>#REF!</v>
      </c>
      <c r="AS547" s="107" t="e">
        <f>IF(#REF!="",0,1)</f>
        <v>#REF!</v>
      </c>
      <c r="AT547" s="107" t="e">
        <f>IF(#REF!="",0,1)</f>
        <v>#REF!</v>
      </c>
      <c r="AU547" s="107" t="e">
        <f>IF(#REF!="",0,1)</f>
        <v>#REF!</v>
      </c>
    </row>
    <row r="548" spans="4:47" x14ac:dyDescent="0.25">
      <c r="F548" s="439" t="s">
        <v>194</v>
      </c>
      <c r="G548" s="439" t="s">
        <v>195</v>
      </c>
      <c r="H548" s="439"/>
      <c r="I548" s="439"/>
      <c r="J548" s="439" t="s">
        <v>196</v>
      </c>
      <c r="K548" s="439"/>
      <c r="L548" s="439"/>
      <c r="M548" s="439"/>
      <c r="N548" s="439" t="s">
        <v>197</v>
      </c>
      <c r="X548" s="143"/>
      <c r="AC548" s="439" t="s">
        <v>194</v>
      </c>
      <c r="AD548" s="439" t="s">
        <v>195</v>
      </c>
      <c r="AE548" s="439"/>
      <c r="AF548" s="439"/>
      <c r="AG548" s="439" t="s">
        <v>196</v>
      </c>
      <c r="AH548" s="439"/>
      <c r="AI548" s="439"/>
      <c r="AJ548" s="439"/>
      <c r="AK548" s="439" t="s">
        <v>197</v>
      </c>
    </row>
    <row r="549" spans="4:47" ht="15" customHeight="1" x14ac:dyDescent="0.25">
      <c r="E549" s="44" t="str">
        <f>IF(N549="Yes", "X","")</f>
        <v/>
      </c>
      <c r="F549" s="482" t="str">
        <f>IF($F$26="","",$F$26)</f>
        <v>Food Access</v>
      </c>
      <c r="G549" s="651" t="s">
        <v>542</v>
      </c>
      <c r="H549" s="652"/>
      <c r="I549" s="652"/>
      <c r="J549" s="652"/>
      <c r="K549" s="652"/>
      <c r="L549" s="652"/>
      <c r="M549" s="653"/>
      <c r="N549" s="407"/>
      <c r="X549" s="143"/>
      <c r="AB549" s="44" t="str">
        <f>IF(AK549="Yes", "X","")</f>
        <v/>
      </c>
      <c r="AC549" s="482" t="str">
        <f>IF($F$26="","",$F$26)</f>
        <v>Food Access</v>
      </c>
      <c r="AD549" s="651" t="s">
        <v>542</v>
      </c>
      <c r="AE549" s="652"/>
      <c r="AF549" s="652"/>
      <c r="AG549" s="652"/>
      <c r="AH549" s="652"/>
      <c r="AI549" s="652"/>
      <c r="AJ549" s="653"/>
      <c r="AK549" s="407"/>
    </row>
    <row r="550" spans="4:47" ht="15" customHeight="1" x14ac:dyDescent="0.25">
      <c r="E550" s="44" t="str">
        <f>IF(G547="","",IF(N550&gt;0,IF(N550&lt;=G547,"X",""),""))</f>
        <v/>
      </c>
      <c r="F550" s="261" t="str">
        <f>IF($F$27="","",$F$27)</f>
        <v>Education</v>
      </c>
      <c r="G550" s="646"/>
      <c r="H550" s="647"/>
      <c r="I550" s="648"/>
      <c r="J550" s="646"/>
      <c r="K550" s="647"/>
      <c r="L550" s="647"/>
      <c r="M550" s="648"/>
      <c r="N550" s="116"/>
      <c r="X550" s="143"/>
      <c r="AB550" s="44" t="str">
        <f>IF(AD547="","",IF(AK550&gt;0,IF(AK550&lt;=AD547,"X",""),""))</f>
        <v/>
      </c>
      <c r="AC550" s="261" t="str">
        <f>IF($F$27="","",$F$27)</f>
        <v>Education</v>
      </c>
      <c r="AD550" s="646"/>
      <c r="AE550" s="647"/>
      <c r="AF550" s="648"/>
      <c r="AG550" s="646"/>
      <c r="AH550" s="647"/>
      <c r="AI550" s="647"/>
      <c r="AJ550" s="648"/>
      <c r="AK550" s="116"/>
    </row>
    <row r="551" spans="4:47" ht="15" customHeight="1" x14ac:dyDescent="0.25">
      <c r="E551" s="44" t="str">
        <f>IF(G547="","",IF(N551&gt;0,IF(N551&lt;=G547,"X",""),""))</f>
        <v/>
      </c>
      <c r="F551" s="261" t="str">
        <f>IF($F$28="","",$F$28)</f>
        <v>Job Training</v>
      </c>
      <c r="G551" s="646"/>
      <c r="H551" s="647"/>
      <c r="I551" s="648"/>
      <c r="J551" s="646"/>
      <c r="K551" s="647"/>
      <c r="L551" s="647"/>
      <c r="M551" s="648"/>
      <c r="N551" s="116"/>
      <c r="X551" s="143"/>
      <c r="AB551" s="44" t="str">
        <f>IF(AD547="","",IF(AK551&gt;0,IF(AK551&lt;=AD547,"X",""),""))</f>
        <v/>
      </c>
      <c r="AC551" s="261" t="str">
        <f>IF($F$28="","",$F$28)</f>
        <v>Job Training</v>
      </c>
      <c r="AD551" s="646"/>
      <c r="AE551" s="647"/>
      <c r="AF551" s="648"/>
      <c r="AG551" s="646"/>
      <c r="AH551" s="647"/>
      <c r="AI551" s="647"/>
      <c r="AJ551" s="648"/>
      <c r="AK551" s="116"/>
    </row>
    <row r="552" spans="4:47" ht="15" customHeight="1" x14ac:dyDescent="0.25">
      <c r="E552" s="44" t="str">
        <f>IF(G547="","",IF(N552&gt;0,IF(N552&lt;=G547,"X",""),""))</f>
        <v/>
      </c>
      <c r="F552" s="261" t="str">
        <f>IF($F$29="","",$F$29)</f>
        <v>Recreation</v>
      </c>
      <c r="G552" s="646"/>
      <c r="H552" s="647"/>
      <c r="I552" s="648"/>
      <c r="J552" s="646"/>
      <c r="K552" s="647"/>
      <c r="L552" s="647"/>
      <c r="M552" s="648"/>
      <c r="N552" s="116"/>
      <c r="X552" s="143"/>
      <c r="AB552" s="44" t="str">
        <f>IF(AD547="","",IF(AK552&gt;0,IF(AK552&lt;=AD547,"X",""),""))</f>
        <v/>
      </c>
      <c r="AC552" s="261" t="str">
        <f>IF($F$29="","",$F$29)</f>
        <v>Recreation</v>
      </c>
      <c r="AD552" s="646"/>
      <c r="AE552" s="647"/>
      <c r="AF552" s="648"/>
      <c r="AG552" s="646"/>
      <c r="AH552" s="647"/>
      <c r="AI552" s="647"/>
      <c r="AJ552" s="648"/>
      <c r="AK552" s="116"/>
    </row>
    <row r="553" spans="4:47" ht="15" customHeight="1" x14ac:dyDescent="0.25">
      <c r="E553" s="44" t="str">
        <f>IF(G547="","",IF(N553&gt;0,IF(N553&lt;=G547,"X",""),""))</f>
        <v/>
      </c>
      <c r="F553" s="261" t="str">
        <f>IF($F$30="","",$F$30)</f>
        <v>Health Services</v>
      </c>
      <c r="G553" s="646"/>
      <c r="H553" s="647"/>
      <c r="I553" s="648"/>
      <c r="J553" s="646"/>
      <c r="K553" s="647"/>
      <c r="L553" s="647"/>
      <c r="M553" s="648"/>
      <c r="N553" s="116"/>
      <c r="X553" s="143"/>
      <c r="AB553" s="44" t="str">
        <f>IF(AD547="","",IF(AK553&gt;0,IF(AK553&lt;=AD547,"X",""),""))</f>
        <v/>
      </c>
      <c r="AC553" s="261" t="str">
        <f>IF($F$30="","",$F$30)</f>
        <v>Health Services</v>
      </c>
      <c r="AD553" s="646"/>
      <c r="AE553" s="647"/>
      <c r="AF553" s="648"/>
      <c r="AG553" s="646"/>
      <c r="AH553" s="647"/>
      <c r="AI553" s="647"/>
      <c r="AJ553" s="648"/>
      <c r="AK553" s="116"/>
    </row>
    <row r="554" spans="4:47" ht="14.4" thickBot="1" x14ac:dyDescent="0.3">
      <c r="D554" s="38"/>
      <c r="E554" s="38"/>
      <c r="F554" s="38"/>
      <c r="G554" s="38"/>
      <c r="H554" s="38"/>
      <c r="I554" s="38"/>
      <c r="J554" s="38"/>
      <c r="K554" s="38"/>
      <c r="L554" s="38"/>
      <c r="M554" s="38"/>
      <c r="N554" s="38"/>
      <c r="X554" s="143"/>
      <c r="AA554" s="38"/>
      <c r="AB554" s="38"/>
      <c r="AC554" s="38"/>
      <c r="AD554" s="38"/>
      <c r="AE554" s="38"/>
      <c r="AF554" s="38"/>
      <c r="AG554" s="38"/>
      <c r="AH554" s="38"/>
      <c r="AI554" s="38"/>
      <c r="AJ554" s="38"/>
      <c r="AK554" s="38"/>
    </row>
    <row r="555" spans="4:47" x14ac:dyDescent="0.25">
      <c r="D555" s="654"/>
      <c r="E555" s="654"/>
      <c r="F555" s="654"/>
      <c r="G555" s="654"/>
      <c r="H555" s="654"/>
      <c r="I555" s="654"/>
      <c r="J555" s="654"/>
      <c r="K555" s="654"/>
      <c r="L555" s="654"/>
      <c r="M555" s="654"/>
      <c r="N555" s="654"/>
      <c r="X555" s="143"/>
      <c r="AA555" s="654"/>
      <c r="AB555" s="654"/>
      <c r="AC555" s="654"/>
      <c r="AD555" s="654"/>
      <c r="AE555" s="654"/>
      <c r="AF555" s="654"/>
      <c r="AG555" s="654"/>
      <c r="AH555" s="654"/>
      <c r="AI555" s="654"/>
      <c r="AJ555" s="654"/>
      <c r="AK555" s="654"/>
    </row>
    <row r="556" spans="4:47" x14ac:dyDescent="0.25">
      <c r="E556" s="34" t="s">
        <v>191</v>
      </c>
      <c r="F556" s="39">
        <f>F546+1</f>
        <v>48</v>
      </c>
      <c r="G556" s="34" t="s">
        <v>192</v>
      </c>
      <c r="H556" s="34"/>
      <c r="I556" s="34"/>
      <c r="J556" s="266" t="s">
        <v>351</v>
      </c>
      <c r="K556" s="265"/>
      <c r="X556" s="143"/>
      <c r="AB556" s="34" t="s">
        <v>191</v>
      </c>
      <c r="AC556" s="39">
        <f>AC546+1</f>
        <v>48</v>
      </c>
      <c r="AD556" s="34" t="s">
        <v>192</v>
      </c>
      <c r="AE556" s="34"/>
      <c r="AF556" s="34"/>
      <c r="AG556" s="266" t="s">
        <v>351</v>
      </c>
      <c r="AH556" s="265"/>
    </row>
    <row r="557" spans="4:47" x14ac:dyDescent="0.25">
      <c r="D557" s="649" t="s">
        <v>193</v>
      </c>
      <c r="E557" s="649"/>
      <c r="F557" s="40" t="s">
        <v>183</v>
      </c>
      <c r="G557" s="41">
        <f>IF(F557=O$4,P$4,IF(F557=O$5,P$5,IF(F557=O$6,P$6,IF(F557=O$7,P$7,IF(F557=O$8,P$8,"")))))</f>
        <v>0</v>
      </c>
      <c r="H557" s="41"/>
      <c r="I557" s="41"/>
      <c r="J557" s="266" t="s">
        <v>352</v>
      </c>
      <c r="K557" s="265"/>
      <c r="L557" s="42"/>
      <c r="M557" s="42"/>
      <c r="N557" s="42"/>
      <c r="O557" s="107">
        <f>IF(F557="",0,1)</f>
        <v>0</v>
      </c>
      <c r="P557" s="107">
        <f>IF(E559="",0,1)</f>
        <v>0</v>
      </c>
      <c r="Q557" s="107">
        <f>IF(E560="",0,1)</f>
        <v>0</v>
      </c>
      <c r="R557" s="107">
        <f>IF(E561="",0,1)</f>
        <v>0</v>
      </c>
      <c r="S557" s="107">
        <f>IF(E562="",0,1)</f>
        <v>0</v>
      </c>
      <c r="T557" s="107">
        <f>IF(E563="",0,1)</f>
        <v>0</v>
      </c>
      <c r="U557" s="107" t="e">
        <f>IF(#REF!="",0,1)</f>
        <v>#REF!</v>
      </c>
      <c r="V557" s="107" t="e">
        <f>IF(#REF!="",0,1)</f>
        <v>#REF!</v>
      </c>
      <c r="W557" s="107" t="e">
        <f>IF(#REF!="",0,1)</f>
        <v>#REF!</v>
      </c>
      <c r="X557" s="143"/>
      <c r="AA557" s="649" t="s">
        <v>193</v>
      </c>
      <c r="AB557" s="649"/>
      <c r="AC557" s="40" t="s">
        <v>183</v>
      </c>
      <c r="AD557" s="41" t="str">
        <f>IF(AC557=AL$4,AM$4,IF(AC557=AL$5,AM$5,IF(AC557=AL$6,AM$6,IF(AC557=AL$7,AM$7,IF(AC557=AL$8,AM$8,"")))))</f>
        <v/>
      </c>
      <c r="AE557" s="41"/>
      <c r="AF557" s="41"/>
      <c r="AG557" s="266" t="s">
        <v>352</v>
      </c>
      <c r="AH557" s="265"/>
      <c r="AI557" s="42"/>
      <c r="AJ557" s="42"/>
      <c r="AK557" s="42"/>
      <c r="AL557" s="107">
        <f>IF(AC557="",0,1)</f>
        <v>0</v>
      </c>
      <c r="AM557" s="107">
        <f>IF(AB559="",0,1)</f>
        <v>0</v>
      </c>
      <c r="AN557" s="107">
        <f>IF(AB560="",0,1)</f>
        <v>0</v>
      </c>
      <c r="AO557" s="107">
        <f>IF(AB561="",0,1)</f>
        <v>0</v>
      </c>
      <c r="AP557" s="107">
        <f>IF(AB562="",0,1)</f>
        <v>0</v>
      </c>
      <c r="AQ557" s="107">
        <f>IF(AB563="",0,1)</f>
        <v>0</v>
      </c>
      <c r="AR557" s="107" t="e">
        <f>IF(#REF!="",0,1)</f>
        <v>#REF!</v>
      </c>
      <c r="AS557" s="107" t="e">
        <f>IF(#REF!="",0,1)</f>
        <v>#REF!</v>
      </c>
      <c r="AT557" s="107" t="e">
        <f>IF(#REF!="",0,1)</f>
        <v>#REF!</v>
      </c>
      <c r="AU557" s="107" t="e">
        <f>IF(#REF!="",0,1)</f>
        <v>#REF!</v>
      </c>
    </row>
    <row r="558" spans="4:47" x14ac:dyDescent="0.25">
      <c r="F558" s="439" t="s">
        <v>194</v>
      </c>
      <c r="G558" s="439" t="s">
        <v>195</v>
      </c>
      <c r="H558" s="439"/>
      <c r="I558" s="439"/>
      <c r="J558" s="439" t="s">
        <v>196</v>
      </c>
      <c r="K558" s="439"/>
      <c r="L558" s="439"/>
      <c r="M558" s="439"/>
      <c r="N558" s="439" t="s">
        <v>197</v>
      </c>
      <c r="X558" s="143"/>
      <c r="AC558" s="439" t="s">
        <v>194</v>
      </c>
      <c r="AD558" s="439" t="s">
        <v>195</v>
      </c>
      <c r="AE558" s="439"/>
      <c r="AF558" s="439"/>
      <c r="AG558" s="439" t="s">
        <v>196</v>
      </c>
      <c r="AH558" s="439"/>
      <c r="AI558" s="439"/>
      <c r="AJ558" s="439"/>
      <c r="AK558" s="439" t="s">
        <v>197</v>
      </c>
    </row>
    <row r="559" spans="4:47" ht="15" customHeight="1" x14ac:dyDescent="0.25">
      <c r="E559" s="44" t="str">
        <f>IF(N559="Yes", "X","")</f>
        <v/>
      </c>
      <c r="F559" s="482" t="str">
        <f>IF($F$26="","",$F$26)</f>
        <v>Food Access</v>
      </c>
      <c r="G559" s="651" t="s">
        <v>542</v>
      </c>
      <c r="H559" s="652"/>
      <c r="I559" s="652"/>
      <c r="J559" s="652"/>
      <c r="K559" s="652"/>
      <c r="L559" s="652"/>
      <c r="M559" s="653"/>
      <c r="N559" s="407"/>
      <c r="X559" s="143"/>
      <c r="AB559" s="44" t="str">
        <f>IF(AK559="Yes", "X","")</f>
        <v/>
      </c>
      <c r="AC559" s="482" t="str">
        <f>IF($F$26="","",$F$26)</f>
        <v>Food Access</v>
      </c>
      <c r="AD559" s="651" t="s">
        <v>542</v>
      </c>
      <c r="AE559" s="652"/>
      <c r="AF559" s="652"/>
      <c r="AG559" s="652"/>
      <c r="AH559" s="652"/>
      <c r="AI559" s="652"/>
      <c r="AJ559" s="653"/>
      <c r="AK559" s="407"/>
    </row>
    <row r="560" spans="4:47" ht="15" customHeight="1" x14ac:dyDescent="0.25">
      <c r="E560" s="44" t="str">
        <f>IF(G557="","",IF(N560&gt;0,IF(N560&lt;=G557,"X",""),""))</f>
        <v/>
      </c>
      <c r="F560" s="261" t="str">
        <f>IF($F$27="","",$F$27)</f>
        <v>Education</v>
      </c>
      <c r="G560" s="646"/>
      <c r="H560" s="647"/>
      <c r="I560" s="648"/>
      <c r="J560" s="646"/>
      <c r="K560" s="647"/>
      <c r="L560" s="647"/>
      <c r="M560" s="648"/>
      <c r="N560" s="116"/>
      <c r="X560" s="143"/>
      <c r="AB560" s="44" t="str">
        <f>IF(AD557="","",IF(AK560&gt;0,IF(AK560&lt;=AD557,"X",""),""))</f>
        <v/>
      </c>
      <c r="AC560" s="261" t="str">
        <f>IF($F$27="","",$F$27)</f>
        <v>Education</v>
      </c>
      <c r="AD560" s="646"/>
      <c r="AE560" s="647"/>
      <c r="AF560" s="648"/>
      <c r="AG560" s="646"/>
      <c r="AH560" s="647"/>
      <c r="AI560" s="647"/>
      <c r="AJ560" s="648"/>
      <c r="AK560" s="116"/>
    </row>
    <row r="561" spans="4:47" ht="15" customHeight="1" x14ac:dyDescent="0.25">
      <c r="E561" s="44" t="str">
        <f>IF(G557="","",IF(N561&gt;0,IF(N561&lt;=G557,"X",""),""))</f>
        <v/>
      </c>
      <c r="F561" s="261" t="str">
        <f>IF($F$28="","",$F$28)</f>
        <v>Job Training</v>
      </c>
      <c r="G561" s="646"/>
      <c r="H561" s="647"/>
      <c r="I561" s="648"/>
      <c r="J561" s="646"/>
      <c r="K561" s="647"/>
      <c r="L561" s="647"/>
      <c r="M561" s="648"/>
      <c r="N561" s="116"/>
      <c r="X561" s="143"/>
      <c r="AB561" s="44" t="str">
        <f>IF(AD557="","",IF(AK561&gt;0,IF(AK561&lt;=AD557,"X",""),""))</f>
        <v/>
      </c>
      <c r="AC561" s="261" t="str">
        <f>IF($F$28="","",$F$28)</f>
        <v>Job Training</v>
      </c>
      <c r="AD561" s="646"/>
      <c r="AE561" s="647"/>
      <c r="AF561" s="648"/>
      <c r="AG561" s="646"/>
      <c r="AH561" s="647"/>
      <c r="AI561" s="647"/>
      <c r="AJ561" s="648"/>
      <c r="AK561" s="116"/>
    </row>
    <row r="562" spans="4:47" ht="15" customHeight="1" x14ac:dyDescent="0.25">
      <c r="E562" s="44" t="str">
        <f>IF(G557="","",IF(N562&gt;0,IF(N562&lt;=G557,"X",""),""))</f>
        <v/>
      </c>
      <c r="F562" s="261" t="str">
        <f>IF($F$29="","",$F$29)</f>
        <v>Recreation</v>
      </c>
      <c r="G562" s="646"/>
      <c r="H562" s="647"/>
      <c r="I562" s="648"/>
      <c r="J562" s="646"/>
      <c r="K562" s="647"/>
      <c r="L562" s="647"/>
      <c r="M562" s="648"/>
      <c r="N562" s="116"/>
      <c r="X562" s="143"/>
      <c r="AB562" s="44" t="str">
        <f>IF(AD557="","",IF(AK562&gt;0,IF(AK562&lt;=AD557,"X",""),""))</f>
        <v/>
      </c>
      <c r="AC562" s="261" t="str">
        <f>IF($F$29="","",$F$29)</f>
        <v>Recreation</v>
      </c>
      <c r="AD562" s="646"/>
      <c r="AE562" s="647"/>
      <c r="AF562" s="648"/>
      <c r="AG562" s="646"/>
      <c r="AH562" s="647"/>
      <c r="AI562" s="647"/>
      <c r="AJ562" s="648"/>
      <c r="AK562" s="116"/>
    </row>
    <row r="563" spans="4:47" ht="15" customHeight="1" x14ac:dyDescent="0.25">
      <c r="E563" s="44" t="str">
        <f>IF(G557="","",IF(N563&gt;0,IF(N563&lt;=G557,"X",""),""))</f>
        <v/>
      </c>
      <c r="F563" s="261" t="str">
        <f>IF($F$30="","",$F$30)</f>
        <v>Health Services</v>
      </c>
      <c r="G563" s="646"/>
      <c r="H563" s="647"/>
      <c r="I563" s="648"/>
      <c r="J563" s="646"/>
      <c r="K563" s="647"/>
      <c r="L563" s="647"/>
      <c r="M563" s="648"/>
      <c r="N563" s="116"/>
      <c r="X563" s="143"/>
      <c r="AB563" s="44" t="str">
        <f>IF(AD557="","",IF(AK563&gt;0,IF(AK563&lt;=AD557,"X",""),""))</f>
        <v/>
      </c>
      <c r="AC563" s="261" t="str">
        <f>IF($F$30="","",$F$30)</f>
        <v>Health Services</v>
      </c>
      <c r="AD563" s="646"/>
      <c r="AE563" s="647"/>
      <c r="AF563" s="648"/>
      <c r="AG563" s="646"/>
      <c r="AH563" s="647"/>
      <c r="AI563" s="647"/>
      <c r="AJ563" s="648"/>
      <c r="AK563" s="116"/>
    </row>
    <row r="564" spans="4:47" ht="14.4" thickBot="1" x14ac:dyDescent="0.3">
      <c r="D564" s="38"/>
      <c r="E564" s="38"/>
      <c r="F564" s="38"/>
      <c r="G564" s="38"/>
      <c r="H564" s="38"/>
      <c r="I564" s="38"/>
      <c r="J564" s="38"/>
      <c r="K564" s="38"/>
      <c r="L564" s="38"/>
      <c r="M564" s="38"/>
      <c r="N564" s="38"/>
      <c r="X564" s="143"/>
      <c r="AA564" s="38"/>
      <c r="AB564" s="38"/>
      <c r="AC564" s="38"/>
      <c r="AD564" s="38"/>
      <c r="AE564" s="38"/>
      <c r="AF564" s="38"/>
      <c r="AG564" s="38"/>
      <c r="AH564" s="38"/>
      <c r="AI564" s="38"/>
      <c r="AJ564" s="38"/>
      <c r="AK564" s="38"/>
    </row>
    <row r="565" spans="4:47" x14ac:dyDescent="0.25">
      <c r="D565" s="654"/>
      <c r="E565" s="654"/>
      <c r="F565" s="654"/>
      <c r="G565" s="654"/>
      <c r="H565" s="654"/>
      <c r="I565" s="654"/>
      <c r="J565" s="654"/>
      <c r="K565" s="654"/>
      <c r="L565" s="654"/>
      <c r="M565" s="654"/>
      <c r="N565" s="654"/>
      <c r="X565" s="143"/>
      <c r="AA565" s="654"/>
      <c r="AB565" s="654"/>
      <c r="AC565" s="654"/>
      <c r="AD565" s="654"/>
      <c r="AE565" s="654"/>
      <c r="AF565" s="654"/>
      <c r="AG565" s="654"/>
      <c r="AH565" s="654"/>
      <c r="AI565" s="654"/>
      <c r="AJ565" s="654"/>
      <c r="AK565" s="654"/>
    </row>
    <row r="566" spans="4:47" x14ac:dyDescent="0.25">
      <c r="E566" s="34" t="s">
        <v>191</v>
      </c>
      <c r="F566" s="39">
        <f>F556+1</f>
        <v>49</v>
      </c>
      <c r="G566" s="34" t="s">
        <v>192</v>
      </c>
      <c r="H566" s="34"/>
      <c r="I566" s="34"/>
      <c r="J566" s="266" t="s">
        <v>351</v>
      </c>
      <c r="K566" s="265"/>
      <c r="X566" s="143"/>
      <c r="AB566" s="34" t="s">
        <v>191</v>
      </c>
      <c r="AC566" s="39">
        <f>AC556+1</f>
        <v>49</v>
      </c>
      <c r="AD566" s="34" t="s">
        <v>192</v>
      </c>
      <c r="AE566" s="34"/>
      <c r="AF566" s="34"/>
      <c r="AG566" s="266" t="s">
        <v>351</v>
      </c>
      <c r="AH566" s="265"/>
    </row>
    <row r="567" spans="4:47" x14ac:dyDescent="0.25">
      <c r="D567" s="649" t="s">
        <v>193</v>
      </c>
      <c r="E567" s="649"/>
      <c r="F567" s="40" t="s">
        <v>183</v>
      </c>
      <c r="G567" s="41">
        <f>IF(F567=O$4,P$4,IF(F567=O$5,P$5,IF(F567=O$6,P$6,IF(F567=O$7,P$7,IF(F567=O$8,P$8,"")))))</f>
        <v>0</v>
      </c>
      <c r="H567" s="41"/>
      <c r="I567" s="41"/>
      <c r="J567" s="266" t="s">
        <v>352</v>
      </c>
      <c r="K567" s="265"/>
      <c r="L567" s="42"/>
      <c r="M567" s="42"/>
      <c r="N567" s="42"/>
      <c r="O567" s="107">
        <f>IF(F567="",0,1)</f>
        <v>0</v>
      </c>
      <c r="P567" s="107">
        <f>IF(E569="",0,1)</f>
        <v>0</v>
      </c>
      <c r="Q567" s="107">
        <f>IF(E570="",0,1)</f>
        <v>0</v>
      </c>
      <c r="R567" s="107">
        <f>IF(E571="",0,1)</f>
        <v>0</v>
      </c>
      <c r="S567" s="107">
        <f>IF(E572="",0,1)</f>
        <v>0</v>
      </c>
      <c r="T567" s="107">
        <f>IF(E573="",0,1)</f>
        <v>0</v>
      </c>
      <c r="U567" s="107" t="e">
        <f>IF(#REF!="",0,1)</f>
        <v>#REF!</v>
      </c>
      <c r="V567" s="107" t="e">
        <f>IF(#REF!="",0,1)</f>
        <v>#REF!</v>
      </c>
      <c r="W567" s="107" t="e">
        <f>IF(#REF!="",0,1)</f>
        <v>#REF!</v>
      </c>
      <c r="X567" s="143"/>
      <c r="AA567" s="649" t="s">
        <v>193</v>
      </c>
      <c r="AB567" s="649"/>
      <c r="AC567" s="40" t="s">
        <v>183</v>
      </c>
      <c r="AD567" s="41" t="str">
        <f>IF(AC567=AL$4,AM$4,IF(AC567=AL$5,AM$5,IF(AC567=AL$6,AM$6,IF(AC567=AL$7,AM$7,IF(AC567=AL$8,AM$8,"")))))</f>
        <v/>
      </c>
      <c r="AE567" s="41"/>
      <c r="AF567" s="41"/>
      <c r="AG567" s="266" t="s">
        <v>352</v>
      </c>
      <c r="AH567" s="265"/>
      <c r="AI567" s="42"/>
      <c r="AJ567" s="42"/>
      <c r="AK567" s="42"/>
      <c r="AL567" s="107">
        <f>IF(AC567="",0,1)</f>
        <v>0</v>
      </c>
      <c r="AM567" s="107">
        <f>IF(AB569="",0,1)</f>
        <v>0</v>
      </c>
      <c r="AN567" s="107">
        <f>IF(AB570="",0,1)</f>
        <v>0</v>
      </c>
      <c r="AO567" s="107">
        <f>IF(AB571="",0,1)</f>
        <v>0</v>
      </c>
      <c r="AP567" s="107">
        <f>IF(AB572="",0,1)</f>
        <v>0</v>
      </c>
      <c r="AQ567" s="107">
        <f>IF(AB573="",0,1)</f>
        <v>0</v>
      </c>
      <c r="AR567" s="107" t="e">
        <f>IF(#REF!="",0,1)</f>
        <v>#REF!</v>
      </c>
      <c r="AS567" s="107" t="e">
        <f>IF(#REF!="",0,1)</f>
        <v>#REF!</v>
      </c>
      <c r="AT567" s="107" t="e">
        <f>IF(#REF!="",0,1)</f>
        <v>#REF!</v>
      </c>
      <c r="AU567" s="107" t="e">
        <f>IF(#REF!="",0,1)</f>
        <v>#REF!</v>
      </c>
    </row>
    <row r="568" spans="4:47" x14ac:dyDescent="0.25">
      <c r="F568" s="439" t="s">
        <v>194</v>
      </c>
      <c r="G568" s="439" t="s">
        <v>195</v>
      </c>
      <c r="H568" s="439"/>
      <c r="I568" s="439"/>
      <c r="J568" s="439" t="s">
        <v>196</v>
      </c>
      <c r="K568" s="439"/>
      <c r="L568" s="439"/>
      <c r="M568" s="439"/>
      <c r="N568" s="439" t="s">
        <v>197</v>
      </c>
      <c r="X568" s="143"/>
      <c r="AC568" s="439" t="s">
        <v>194</v>
      </c>
      <c r="AD568" s="439" t="s">
        <v>195</v>
      </c>
      <c r="AE568" s="439"/>
      <c r="AF568" s="439"/>
      <c r="AG568" s="439" t="s">
        <v>196</v>
      </c>
      <c r="AH568" s="439"/>
      <c r="AI568" s="439"/>
      <c r="AJ568" s="439"/>
      <c r="AK568" s="439" t="s">
        <v>197</v>
      </c>
    </row>
    <row r="569" spans="4:47" ht="15" customHeight="1" x14ac:dyDescent="0.25">
      <c r="E569" s="44" t="str">
        <f>IF(N569="Yes", "X","")</f>
        <v/>
      </c>
      <c r="F569" s="482" t="str">
        <f>IF($F$26="","",$F$26)</f>
        <v>Food Access</v>
      </c>
      <c r="G569" s="651" t="s">
        <v>542</v>
      </c>
      <c r="H569" s="652"/>
      <c r="I569" s="652"/>
      <c r="J569" s="652"/>
      <c r="K569" s="652"/>
      <c r="L569" s="652"/>
      <c r="M569" s="653"/>
      <c r="N569" s="407"/>
      <c r="X569" s="143"/>
      <c r="AB569" s="44" t="str">
        <f>IF(AK569="Yes", "X","")</f>
        <v/>
      </c>
      <c r="AC569" s="482" t="str">
        <f>IF($F$26="","",$F$26)</f>
        <v>Food Access</v>
      </c>
      <c r="AD569" s="651" t="s">
        <v>542</v>
      </c>
      <c r="AE569" s="652"/>
      <c r="AF569" s="652"/>
      <c r="AG569" s="652"/>
      <c r="AH569" s="652"/>
      <c r="AI569" s="652"/>
      <c r="AJ569" s="653"/>
      <c r="AK569" s="407"/>
    </row>
    <row r="570" spans="4:47" ht="15" customHeight="1" x14ac:dyDescent="0.25">
      <c r="E570" s="44" t="str">
        <f>IF(G567="","",IF(N570&gt;0,IF(N570&lt;=G567,"X",""),""))</f>
        <v/>
      </c>
      <c r="F570" s="261" t="str">
        <f>IF($F$27="","",$F$27)</f>
        <v>Education</v>
      </c>
      <c r="G570" s="646"/>
      <c r="H570" s="647"/>
      <c r="I570" s="648"/>
      <c r="J570" s="646"/>
      <c r="K570" s="647"/>
      <c r="L570" s="647"/>
      <c r="M570" s="648"/>
      <c r="N570" s="116"/>
      <c r="X570" s="143"/>
      <c r="AB570" s="44" t="str">
        <f>IF(AD567="","",IF(AK570&gt;0,IF(AK570&lt;=AD567,"X",""),""))</f>
        <v/>
      </c>
      <c r="AC570" s="261" t="str">
        <f>IF($F$27="","",$F$27)</f>
        <v>Education</v>
      </c>
      <c r="AD570" s="646"/>
      <c r="AE570" s="647"/>
      <c r="AF570" s="648"/>
      <c r="AG570" s="646"/>
      <c r="AH570" s="647"/>
      <c r="AI570" s="647"/>
      <c r="AJ570" s="648"/>
      <c r="AK570" s="116"/>
    </row>
    <row r="571" spans="4:47" ht="15" customHeight="1" x14ac:dyDescent="0.25">
      <c r="E571" s="44" t="str">
        <f>IF(G567="","",IF(N571&gt;0,IF(N571&lt;=G567,"X",""),""))</f>
        <v/>
      </c>
      <c r="F571" s="261" t="str">
        <f>IF($F$28="","",$F$28)</f>
        <v>Job Training</v>
      </c>
      <c r="G571" s="646"/>
      <c r="H571" s="647"/>
      <c r="I571" s="648"/>
      <c r="J571" s="646"/>
      <c r="K571" s="647"/>
      <c r="L571" s="647"/>
      <c r="M571" s="648"/>
      <c r="N571" s="116"/>
      <c r="X571" s="143"/>
      <c r="AB571" s="44" t="str">
        <f>IF(AD567="","",IF(AK571&gt;0,IF(AK571&lt;=AD567,"X",""),""))</f>
        <v/>
      </c>
      <c r="AC571" s="261" t="str">
        <f>IF($F$28="","",$F$28)</f>
        <v>Job Training</v>
      </c>
      <c r="AD571" s="646"/>
      <c r="AE571" s="647"/>
      <c r="AF571" s="648"/>
      <c r="AG571" s="646"/>
      <c r="AH571" s="647"/>
      <c r="AI571" s="647"/>
      <c r="AJ571" s="648"/>
      <c r="AK571" s="116"/>
    </row>
    <row r="572" spans="4:47" ht="15" customHeight="1" x14ac:dyDescent="0.25">
      <c r="E572" s="44" t="str">
        <f>IF(G567="","",IF(N572&gt;0,IF(N572&lt;=G567,"X",""),""))</f>
        <v/>
      </c>
      <c r="F572" s="261" t="str">
        <f>IF($F$29="","",$F$29)</f>
        <v>Recreation</v>
      </c>
      <c r="G572" s="646"/>
      <c r="H572" s="647"/>
      <c r="I572" s="648"/>
      <c r="J572" s="646"/>
      <c r="K572" s="647"/>
      <c r="L572" s="647"/>
      <c r="M572" s="648"/>
      <c r="N572" s="116"/>
      <c r="X572" s="143"/>
      <c r="AB572" s="44" t="str">
        <f>IF(AD567="","",IF(AK572&gt;0,IF(AK572&lt;=AD567,"X",""),""))</f>
        <v/>
      </c>
      <c r="AC572" s="261" t="str">
        <f>IF($F$29="","",$F$29)</f>
        <v>Recreation</v>
      </c>
      <c r="AD572" s="646"/>
      <c r="AE572" s="647"/>
      <c r="AF572" s="648"/>
      <c r="AG572" s="646"/>
      <c r="AH572" s="647"/>
      <c r="AI572" s="647"/>
      <c r="AJ572" s="648"/>
      <c r="AK572" s="116"/>
    </row>
    <row r="573" spans="4:47" ht="15" customHeight="1" x14ac:dyDescent="0.25">
      <c r="E573" s="44" t="str">
        <f>IF(G567="","",IF(N573&gt;0,IF(N573&lt;=G567,"X",""),""))</f>
        <v/>
      </c>
      <c r="F573" s="261" t="str">
        <f>IF($F$30="","",$F$30)</f>
        <v>Health Services</v>
      </c>
      <c r="G573" s="646"/>
      <c r="H573" s="647"/>
      <c r="I573" s="648"/>
      <c r="J573" s="646"/>
      <c r="K573" s="647"/>
      <c r="L573" s="647"/>
      <c r="M573" s="648"/>
      <c r="N573" s="116"/>
      <c r="X573" s="143"/>
      <c r="AB573" s="44" t="str">
        <f>IF(AD567="","",IF(AK573&gt;0,IF(AK573&lt;=AD567,"X",""),""))</f>
        <v/>
      </c>
      <c r="AC573" s="261" t="str">
        <f>IF($F$30="","",$F$30)</f>
        <v>Health Services</v>
      </c>
      <c r="AD573" s="646"/>
      <c r="AE573" s="647"/>
      <c r="AF573" s="648"/>
      <c r="AG573" s="646"/>
      <c r="AH573" s="647"/>
      <c r="AI573" s="647"/>
      <c r="AJ573" s="648"/>
      <c r="AK573" s="116"/>
    </row>
    <row r="574" spans="4:47" ht="14.4" thickBot="1" x14ac:dyDescent="0.3">
      <c r="D574" s="38"/>
      <c r="E574" s="38"/>
      <c r="F574" s="38"/>
      <c r="G574" s="38"/>
      <c r="H574" s="38"/>
      <c r="I574" s="38"/>
      <c r="J574" s="38"/>
      <c r="K574" s="38"/>
      <c r="L574" s="38"/>
      <c r="M574" s="38"/>
      <c r="N574" s="38"/>
      <c r="X574" s="143"/>
      <c r="AA574" s="38"/>
      <c r="AB574" s="38"/>
      <c r="AC574" s="38"/>
      <c r="AD574" s="38"/>
      <c r="AE574" s="38"/>
      <c r="AF574" s="38"/>
      <c r="AG574" s="38"/>
      <c r="AH574" s="38"/>
      <c r="AI574" s="38"/>
      <c r="AJ574" s="38"/>
      <c r="AK574" s="38"/>
    </row>
    <row r="575" spans="4:47" x14ac:dyDescent="0.25">
      <c r="D575" s="654"/>
      <c r="E575" s="654"/>
      <c r="F575" s="654"/>
      <c r="G575" s="654"/>
      <c r="H575" s="654"/>
      <c r="I575" s="654"/>
      <c r="J575" s="654"/>
      <c r="K575" s="654"/>
      <c r="L575" s="654"/>
      <c r="M575" s="654"/>
      <c r="N575" s="654"/>
      <c r="X575" s="143"/>
      <c r="AA575" s="654"/>
      <c r="AB575" s="654"/>
      <c r="AC575" s="654"/>
      <c r="AD575" s="654"/>
      <c r="AE575" s="654"/>
      <c r="AF575" s="654"/>
      <c r="AG575" s="654"/>
      <c r="AH575" s="654"/>
      <c r="AI575" s="654"/>
      <c r="AJ575" s="654"/>
      <c r="AK575" s="654"/>
    </row>
    <row r="576" spans="4:47" x14ac:dyDescent="0.25">
      <c r="E576" s="34" t="s">
        <v>191</v>
      </c>
      <c r="F576" s="39">
        <f>F566+1</f>
        <v>50</v>
      </c>
      <c r="G576" s="34" t="s">
        <v>192</v>
      </c>
      <c r="H576" s="34"/>
      <c r="I576" s="34"/>
      <c r="J576" s="266" t="s">
        <v>351</v>
      </c>
      <c r="K576" s="265"/>
      <c r="X576" s="143"/>
      <c r="AB576" s="34" t="s">
        <v>191</v>
      </c>
      <c r="AC576" s="39">
        <f>AC566+1</f>
        <v>50</v>
      </c>
      <c r="AD576" s="34" t="s">
        <v>192</v>
      </c>
      <c r="AE576" s="34"/>
      <c r="AF576" s="34"/>
      <c r="AG576" s="266" t="s">
        <v>351</v>
      </c>
      <c r="AH576" s="265"/>
    </row>
    <row r="577" spans="4:47" x14ac:dyDescent="0.25">
      <c r="D577" s="649" t="s">
        <v>193</v>
      </c>
      <c r="E577" s="649"/>
      <c r="F577" s="40" t="s">
        <v>183</v>
      </c>
      <c r="G577" s="41">
        <f>IF(F577=O$4,P$4,IF(F577=O$5,P$5,IF(F577=O$6,P$6,IF(F577=O$7,P$7,IF(F577=O$8,P$8,"")))))</f>
        <v>0</v>
      </c>
      <c r="H577" s="41"/>
      <c r="I577" s="41"/>
      <c r="J577" s="266" t="s">
        <v>352</v>
      </c>
      <c r="K577" s="265"/>
      <c r="L577" s="42"/>
      <c r="M577" s="42"/>
      <c r="N577" s="42"/>
      <c r="O577" s="107">
        <f>IF(F577="",0,1)</f>
        <v>0</v>
      </c>
      <c r="P577" s="107">
        <f>IF(E579="",0,1)</f>
        <v>0</v>
      </c>
      <c r="Q577" s="107">
        <f>IF(E580="",0,1)</f>
        <v>0</v>
      </c>
      <c r="R577" s="107">
        <f>IF(E581="",0,1)</f>
        <v>0</v>
      </c>
      <c r="S577" s="107">
        <f>IF(E582="",0,1)</f>
        <v>0</v>
      </c>
      <c r="T577" s="107">
        <f>IF(E583="",0,1)</f>
        <v>0</v>
      </c>
      <c r="U577" s="107" t="e">
        <f>IF(#REF!="",0,1)</f>
        <v>#REF!</v>
      </c>
      <c r="V577" s="107" t="e">
        <f>IF(#REF!="",0,1)</f>
        <v>#REF!</v>
      </c>
      <c r="W577" s="107" t="e">
        <f>IF(#REF!="",0,1)</f>
        <v>#REF!</v>
      </c>
      <c r="X577" s="143"/>
      <c r="AA577" s="649" t="s">
        <v>193</v>
      </c>
      <c r="AB577" s="649"/>
      <c r="AC577" s="40" t="s">
        <v>183</v>
      </c>
      <c r="AD577" s="41" t="str">
        <f>IF(AC577=AL$4,AM$4,IF(AC577=AL$5,AM$5,IF(AC577=AL$6,AM$6,IF(AC577=AL$7,AM$7,IF(AC577=AL$8,AM$8,"")))))</f>
        <v/>
      </c>
      <c r="AE577" s="41"/>
      <c r="AF577" s="41"/>
      <c r="AG577" s="266" t="s">
        <v>352</v>
      </c>
      <c r="AH577" s="265"/>
      <c r="AI577" s="42"/>
      <c r="AJ577" s="42"/>
      <c r="AK577" s="42"/>
      <c r="AL577" s="107">
        <f>IF(AC577="",0,1)</f>
        <v>0</v>
      </c>
      <c r="AM577" s="107">
        <f>IF(AB579="",0,1)</f>
        <v>0</v>
      </c>
      <c r="AN577" s="107">
        <f>IF(AB580="",0,1)</f>
        <v>0</v>
      </c>
      <c r="AO577" s="107">
        <f>IF(AB581="",0,1)</f>
        <v>0</v>
      </c>
      <c r="AP577" s="107">
        <f>IF(AB582="",0,1)</f>
        <v>0</v>
      </c>
      <c r="AQ577" s="107">
        <f>IF(AB583="",0,1)</f>
        <v>0</v>
      </c>
      <c r="AR577" s="107" t="e">
        <f>IF(#REF!="",0,1)</f>
        <v>#REF!</v>
      </c>
      <c r="AS577" s="107" t="e">
        <f>IF(#REF!="",0,1)</f>
        <v>#REF!</v>
      </c>
      <c r="AT577" s="107" t="e">
        <f>IF(#REF!="",0,1)</f>
        <v>#REF!</v>
      </c>
      <c r="AU577" s="107" t="e">
        <f>IF(#REF!="",0,1)</f>
        <v>#REF!</v>
      </c>
    </row>
    <row r="578" spans="4:47" x14ac:dyDescent="0.25">
      <c r="F578" s="439" t="s">
        <v>194</v>
      </c>
      <c r="G578" s="439" t="s">
        <v>195</v>
      </c>
      <c r="H578" s="439"/>
      <c r="I578" s="439"/>
      <c r="J578" s="439" t="s">
        <v>196</v>
      </c>
      <c r="K578" s="439"/>
      <c r="L578" s="439"/>
      <c r="M578" s="439"/>
      <c r="N578" s="439" t="s">
        <v>197</v>
      </c>
      <c r="X578" s="143"/>
      <c r="AC578" s="439" t="s">
        <v>194</v>
      </c>
      <c r="AD578" s="439" t="s">
        <v>195</v>
      </c>
      <c r="AE578" s="439"/>
      <c r="AF578" s="439"/>
      <c r="AG578" s="439" t="s">
        <v>196</v>
      </c>
      <c r="AH578" s="439"/>
      <c r="AI578" s="439"/>
      <c r="AJ578" s="439"/>
      <c r="AK578" s="439" t="s">
        <v>197</v>
      </c>
    </row>
    <row r="579" spans="4:47" ht="15" customHeight="1" x14ac:dyDescent="0.25">
      <c r="E579" s="44" t="str">
        <f>IF(N579="Yes", "X","")</f>
        <v/>
      </c>
      <c r="F579" s="482" t="str">
        <f>IF($F$26="","",$F$26)</f>
        <v>Food Access</v>
      </c>
      <c r="G579" s="651" t="s">
        <v>542</v>
      </c>
      <c r="H579" s="652"/>
      <c r="I579" s="652"/>
      <c r="J579" s="652"/>
      <c r="K579" s="652"/>
      <c r="L579" s="652"/>
      <c r="M579" s="653"/>
      <c r="N579" s="407"/>
      <c r="X579" s="143"/>
      <c r="AB579" s="44" t="str">
        <f>IF(AK579="Yes", "X","")</f>
        <v/>
      </c>
      <c r="AC579" s="482" t="str">
        <f>IF($F$26="","",$F$26)</f>
        <v>Food Access</v>
      </c>
      <c r="AD579" s="651" t="s">
        <v>542</v>
      </c>
      <c r="AE579" s="652"/>
      <c r="AF579" s="652"/>
      <c r="AG579" s="652"/>
      <c r="AH579" s="652"/>
      <c r="AI579" s="652"/>
      <c r="AJ579" s="653"/>
      <c r="AK579" s="407"/>
    </row>
    <row r="580" spans="4:47" ht="15" customHeight="1" x14ac:dyDescent="0.25">
      <c r="E580" s="44" t="str">
        <f>IF(G577="","",IF(N580&gt;0,IF(N580&lt;=G577,"X",""),""))</f>
        <v/>
      </c>
      <c r="F580" s="261" t="str">
        <f>IF($F$27="","",$F$27)</f>
        <v>Education</v>
      </c>
      <c r="G580" s="646"/>
      <c r="H580" s="647"/>
      <c r="I580" s="648"/>
      <c r="J580" s="646"/>
      <c r="K580" s="647"/>
      <c r="L580" s="647"/>
      <c r="M580" s="648"/>
      <c r="N580" s="116"/>
      <c r="X580" s="143"/>
      <c r="AB580" s="44" t="str">
        <f>IF(AD577="","",IF(AK580&gt;0,IF(AK580&lt;=AD577,"X",""),""))</f>
        <v/>
      </c>
      <c r="AC580" s="261" t="str">
        <f>IF($F$27="","",$F$27)</f>
        <v>Education</v>
      </c>
      <c r="AD580" s="646"/>
      <c r="AE580" s="647"/>
      <c r="AF580" s="648"/>
      <c r="AG580" s="646"/>
      <c r="AH580" s="647"/>
      <c r="AI580" s="647"/>
      <c r="AJ580" s="648"/>
      <c r="AK580" s="116"/>
    </row>
    <row r="581" spans="4:47" ht="15" customHeight="1" x14ac:dyDescent="0.25">
      <c r="E581" s="44" t="str">
        <f>IF(G577="","",IF(N581&gt;0,IF(N581&lt;=G577,"X",""),""))</f>
        <v/>
      </c>
      <c r="F581" s="261" t="str">
        <f>IF($F$28="","",$F$28)</f>
        <v>Job Training</v>
      </c>
      <c r="G581" s="646"/>
      <c r="H581" s="647"/>
      <c r="I581" s="648"/>
      <c r="J581" s="646"/>
      <c r="K581" s="647"/>
      <c r="L581" s="647"/>
      <c r="M581" s="648"/>
      <c r="N581" s="116"/>
      <c r="X581" s="143"/>
      <c r="AB581" s="44" t="str">
        <f>IF(AD577="","",IF(AK581&gt;0,IF(AK581&lt;=AD577,"X",""),""))</f>
        <v/>
      </c>
      <c r="AC581" s="261" t="str">
        <f>IF($F$28="","",$F$28)</f>
        <v>Job Training</v>
      </c>
      <c r="AD581" s="646"/>
      <c r="AE581" s="647"/>
      <c r="AF581" s="648"/>
      <c r="AG581" s="646"/>
      <c r="AH581" s="647"/>
      <c r="AI581" s="647"/>
      <c r="AJ581" s="648"/>
      <c r="AK581" s="116"/>
    </row>
    <row r="582" spans="4:47" ht="15" customHeight="1" x14ac:dyDescent="0.25">
      <c r="E582" s="44" t="str">
        <f>IF(G577="","",IF(N582&gt;0,IF(N582&lt;=G577,"X",""),""))</f>
        <v/>
      </c>
      <c r="F582" s="261" t="str">
        <f>IF($F$29="","",$F$29)</f>
        <v>Recreation</v>
      </c>
      <c r="G582" s="646"/>
      <c r="H582" s="647"/>
      <c r="I582" s="648"/>
      <c r="J582" s="646"/>
      <c r="K582" s="647"/>
      <c r="L582" s="647"/>
      <c r="M582" s="648"/>
      <c r="N582" s="116"/>
      <c r="X582" s="143"/>
      <c r="AB582" s="44" t="str">
        <f>IF(AD577="","",IF(AK582&gt;0,IF(AK582&lt;=AD577,"X",""),""))</f>
        <v/>
      </c>
      <c r="AC582" s="261" t="str">
        <f>IF($F$29="","",$F$29)</f>
        <v>Recreation</v>
      </c>
      <c r="AD582" s="646"/>
      <c r="AE582" s="647"/>
      <c r="AF582" s="648"/>
      <c r="AG582" s="646"/>
      <c r="AH582" s="647"/>
      <c r="AI582" s="647"/>
      <c r="AJ582" s="648"/>
      <c r="AK582" s="116"/>
    </row>
    <row r="583" spans="4:47" ht="15" customHeight="1" x14ac:dyDescent="0.25">
      <c r="E583" s="44" t="str">
        <f>IF(G577="","",IF(N583&gt;0,IF(N583&lt;=G577,"X",""),""))</f>
        <v/>
      </c>
      <c r="F583" s="261" t="str">
        <f>IF($F$30="","",$F$30)</f>
        <v>Health Services</v>
      </c>
      <c r="G583" s="646"/>
      <c r="H583" s="647"/>
      <c r="I583" s="648"/>
      <c r="J583" s="646"/>
      <c r="K583" s="647"/>
      <c r="L583" s="647"/>
      <c r="M583" s="648"/>
      <c r="N583" s="116"/>
      <c r="X583" s="143"/>
      <c r="AB583" s="44" t="str">
        <f>IF(AD577="","",IF(AK583&gt;0,IF(AK583&lt;=AD577,"X",""),""))</f>
        <v/>
      </c>
      <c r="AC583" s="261" t="str">
        <f>IF($F$30="","",$F$30)</f>
        <v>Health Services</v>
      </c>
      <c r="AD583" s="646"/>
      <c r="AE583" s="647"/>
      <c r="AF583" s="648"/>
      <c r="AG583" s="646"/>
      <c r="AH583" s="647"/>
      <c r="AI583" s="647"/>
      <c r="AJ583" s="648"/>
      <c r="AK583" s="116"/>
    </row>
    <row r="584" spans="4:47" ht="14.4" thickBot="1" x14ac:dyDescent="0.3">
      <c r="D584" s="38"/>
      <c r="E584" s="38"/>
      <c r="F584" s="38"/>
      <c r="G584" s="38"/>
      <c r="H584" s="38"/>
      <c r="I584" s="38"/>
      <c r="J584" s="38"/>
      <c r="K584" s="38"/>
      <c r="L584" s="38"/>
      <c r="M584" s="38"/>
      <c r="N584" s="38"/>
      <c r="X584" s="143"/>
      <c r="AA584" s="38"/>
      <c r="AB584" s="38"/>
      <c r="AC584" s="38"/>
      <c r="AD584" s="38"/>
      <c r="AE584" s="38"/>
      <c r="AF584" s="38"/>
      <c r="AG584" s="38"/>
      <c r="AH584" s="38"/>
      <c r="AI584" s="38"/>
      <c r="AJ584" s="38"/>
      <c r="AK584" s="38"/>
    </row>
    <row r="585" spans="4:47" x14ac:dyDescent="0.25">
      <c r="D585" s="654"/>
      <c r="E585" s="654"/>
      <c r="F585" s="654"/>
      <c r="G585" s="654"/>
      <c r="H585" s="654"/>
      <c r="I585" s="654"/>
      <c r="J585" s="654"/>
      <c r="K585" s="654"/>
      <c r="L585" s="654"/>
      <c r="M585" s="654"/>
      <c r="N585" s="654"/>
      <c r="X585" s="143"/>
      <c r="AA585" s="654"/>
      <c r="AB585" s="654"/>
      <c r="AC585" s="654"/>
      <c r="AD585" s="654"/>
      <c r="AE585" s="654"/>
      <c r="AF585" s="654"/>
      <c r="AG585" s="654"/>
      <c r="AH585" s="654"/>
      <c r="AI585" s="654"/>
      <c r="AJ585" s="654"/>
      <c r="AK585" s="654"/>
    </row>
    <row r="586" spans="4:47" x14ac:dyDescent="0.25">
      <c r="E586" s="34" t="s">
        <v>191</v>
      </c>
      <c r="F586" s="39">
        <f>F576+1</f>
        <v>51</v>
      </c>
      <c r="G586" s="34" t="s">
        <v>192</v>
      </c>
      <c r="H586" s="34"/>
      <c r="I586" s="34"/>
      <c r="J586" s="266" t="s">
        <v>351</v>
      </c>
      <c r="K586" s="265"/>
      <c r="X586" s="143"/>
      <c r="AB586" s="34" t="s">
        <v>191</v>
      </c>
      <c r="AC586" s="39">
        <f>AC576+1</f>
        <v>51</v>
      </c>
      <c r="AD586" s="34" t="s">
        <v>192</v>
      </c>
      <c r="AE586" s="34"/>
      <c r="AF586" s="34"/>
      <c r="AG586" s="266" t="s">
        <v>351</v>
      </c>
      <c r="AH586" s="265"/>
    </row>
    <row r="587" spans="4:47" x14ac:dyDescent="0.25">
      <c r="D587" s="649" t="s">
        <v>193</v>
      </c>
      <c r="E587" s="649"/>
      <c r="F587" s="40" t="s">
        <v>183</v>
      </c>
      <c r="G587" s="41">
        <f>IF(F587=O$4,P$4,IF(F587=O$5,P$5,IF(F587=O$6,P$6,IF(F587=O$7,P$7,IF(F587=O$8,P$8,"")))))</f>
        <v>0</v>
      </c>
      <c r="H587" s="41"/>
      <c r="I587" s="41"/>
      <c r="J587" s="266" t="s">
        <v>352</v>
      </c>
      <c r="K587" s="265"/>
      <c r="L587" s="42"/>
      <c r="M587" s="42"/>
      <c r="N587" s="42"/>
      <c r="O587" s="107">
        <f>IF(F587="",0,1)</f>
        <v>0</v>
      </c>
      <c r="P587" s="107">
        <f>IF(E589="",0,1)</f>
        <v>0</v>
      </c>
      <c r="Q587" s="107">
        <f>IF(E590="",0,1)</f>
        <v>0</v>
      </c>
      <c r="R587" s="107">
        <f>IF(E591="",0,1)</f>
        <v>0</v>
      </c>
      <c r="S587" s="107">
        <f>IF(E592="",0,1)</f>
        <v>0</v>
      </c>
      <c r="T587" s="107">
        <f>IF(E593="",0,1)</f>
        <v>0</v>
      </c>
      <c r="U587" s="107" t="e">
        <f>IF(#REF!="",0,1)</f>
        <v>#REF!</v>
      </c>
      <c r="V587" s="107" t="e">
        <f>IF(#REF!="",0,1)</f>
        <v>#REF!</v>
      </c>
      <c r="W587" s="107" t="e">
        <f>IF(#REF!="",0,1)</f>
        <v>#REF!</v>
      </c>
      <c r="X587" s="143"/>
      <c r="AA587" s="649" t="s">
        <v>193</v>
      </c>
      <c r="AB587" s="649"/>
      <c r="AC587" s="40" t="s">
        <v>183</v>
      </c>
      <c r="AD587" s="41" t="str">
        <f>IF(AC587=AL$4,AM$4,IF(AC587=AL$5,AM$5,IF(AC587=AL$6,AM$6,IF(AC587=AL$7,AM$7,IF(AC587=AL$8,AM$8,"")))))</f>
        <v/>
      </c>
      <c r="AE587" s="41"/>
      <c r="AF587" s="41"/>
      <c r="AG587" s="266" t="s">
        <v>352</v>
      </c>
      <c r="AH587" s="265"/>
      <c r="AI587" s="42"/>
      <c r="AJ587" s="42"/>
      <c r="AK587" s="42"/>
      <c r="AL587" s="107">
        <f>IF(AC587="",0,1)</f>
        <v>0</v>
      </c>
      <c r="AM587" s="107">
        <f>IF(AB589="",0,1)</f>
        <v>0</v>
      </c>
      <c r="AN587" s="107">
        <f>IF(AB590="",0,1)</f>
        <v>0</v>
      </c>
      <c r="AO587" s="107">
        <f>IF(AB591="",0,1)</f>
        <v>0</v>
      </c>
      <c r="AP587" s="107">
        <f>IF(AB592="",0,1)</f>
        <v>0</v>
      </c>
      <c r="AQ587" s="107">
        <f>IF(AB593="",0,1)</f>
        <v>0</v>
      </c>
      <c r="AR587" s="107" t="e">
        <f>IF(#REF!="",0,1)</f>
        <v>#REF!</v>
      </c>
      <c r="AS587" s="107" t="e">
        <f>IF(#REF!="",0,1)</f>
        <v>#REF!</v>
      </c>
      <c r="AT587" s="107" t="e">
        <f>IF(#REF!="",0,1)</f>
        <v>#REF!</v>
      </c>
      <c r="AU587" s="107" t="e">
        <f>IF(#REF!="",0,1)</f>
        <v>#REF!</v>
      </c>
    </row>
    <row r="588" spans="4:47" x14ac:dyDescent="0.25">
      <c r="F588" s="439" t="s">
        <v>194</v>
      </c>
      <c r="G588" s="439" t="s">
        <v>195</v>
      </c>
      <c r="H588" s="439"/>
      <c r="I588" s="439"/>
      <c r="J588" s="439" t="s">
        <v>196</v>
      </c>
      <c r="K588" s="439"/>
      <c r="L588" s="439"/>
      <c r="M588" s="439"/>
      <c r="N588" s="439" t="s">
        <v>197</v>
      </c>
      <c r="X588" s="143"/>
      <c r="AC588" s="439" t="s">
        <v>194</v>
      </c>
      <c r="AD588" s="439" t="s">
        <v>195</v>
      </c>
      <c r="AE588" s="439"/>
      <c r="AF588" s="439"/>
      <c r="AG588" s="439" t="s">
        <v>196</v>
      </c>
      <c r="AH588" s="439"/>
      <c r="AI588" s="439"/>
      <c r="AJ588" s="439"/>
      <c r="AK588" s="439" t="s">
        <v>197</v>
      </c>
    </row>
    <row r="589" spans="4:47" ht="15" customHeight="1" x14ac:dyDescent="0.25">
      <c r="E589" s="44" t="str">
        <f>IF(N589="Yes", "X","")</f>
        <v/>
      </c>
      <c r="F589" s="482" t="str">
        <f>IF($F$26="","",$F$26)</f>
        <v>Food Access</v>
      </c>
      <c r="G589" s="651" t="s">
        <v>542</v>
      </c>
      <c r="H589" s="652"/>
      <c r="I589" s="652"/>
      <c r="J589" s="652"/>
      <c r="K589" s="652"/>
      <c r="L589" s="652"/>
      <c r="M589" s="653"/>
      <c r="N589" s="407"/>
      <c r="X589" s="143"/>
      <c r="AB589" s="44" t="str">
        <f>IF(AK589="Yes", "X","")</f>
        <v/>
      </c>
      <c r="AC589" s="482" t="str">
        <f>IF($F$26="","",$F$26)</f>
        <v>Food Access</v>
      </c>
      <c r="AD589" s="651" t="s">
        <v>542</v>
      </c>
      <c r="AE589" s="652"/>
      <c r="AF589" s="652"/>
      <c r="AG589" s="652"/>
      <c r="AH589" s="652"/>
      <c r="AI589" s="652"/>
      <c r="AJ589" s="653"/>
      <c r="AK589" s="407"/>
    </row>
    <row r="590" spans="4:47" ht="15" customHeight="1" x14ac:dyDescent="0.25">
      <c r="E590" s="44" t="str">
        <f>IF(G587="","",IF(N590&gt;0,IF(N590&lt;=G587,"X",""),""))</f>
        <v/>
      </c>
      <c r="F590" s="261" t="str">
        <f>IF($F$27="","",$F$27)</f>
        <v>Education</v>
      </c>
      <c r="G590" s="646"/>
      <c r="H590" s="647"/>
      <c r="I590" s="648"/>
      <c r="J590" s="646"/>
      <c r="K590" s="647"/>
      <c r="L590" s="647"/>
      <c r="M590" s="648"/>
      <c r="N590" s="116"/>
      <c r="X590" s="143"/>
      <c r="AB590" s="44" t="str">
        <f>IF(AD587="","",IF(AK590&gt;0,IF(AK590&lt;=AD587,"X",""),""))</f>
        <v/>
      </c>
      <c r="AC590" s="261" t="str">
        <f>IF($F$27="","",$F$27)</f>
        <v>Education</v>
      </c>
      <c r="AD590" s="646"/>
      <c r="AE590" s="647"/>
      <c r="AF590" s="648"/>
      <c r="AG590" s="646"/>
      <c r="AH590" s="647"/>
      <c r="AI590" s="647"/>
      <c r="AJ590" s="648"/>
      <c r="AK590" s="116"/>
    </row>
    <row r="591" spans="4:47" ht="15" customHeight="1" x14ac:dyDescent="0.25">
      <c r="E591" s="44" t="str">
        <f>IF(G587="","",IF(N591&gt;0,IF(N591&lt;=G587,"X",""),""))</f>
        <v/>
      </c>
      <c r="F591" s="261" t="str">
        <f>IF($F$28="","",$F$28)</f>
        <v>Job Training</v>
      </c>
      <c r="G591" s="646"/>
      <c r="H591" s="647"/>
      <c r="I591" s="648"/>
      <c r="J591" s="646"/>
      <c r="K591" s="647"/>
      <c r="L591" s="647"/>
      <c r="M591" s="648"/>
      <c r="N591" s="116"/>
      <c r="X591" s="143"/>
      <c r="AB591" s="44" t="str">
        <f>IF(AD587="","",IF(AK591&gt;0,IF(AK591&lt;=AD587,"X",""),""))</f>
        <v/>
      </c>
      <c r="AC591" s="261" t="str">
        <f>IF($F$28="","",$F$28)</f>
        <v>Job Training</v>
      </c>
      <c r="AD591" s="646"/>
      <c r="AE591" s="647"/>
      <c r="AF591" s="648"/>
      <c r="AG591" s="646"/>
      <c r="AH591" s="647"/>
      <c r="AI591" s="647"/>
      <c r="AJ591" s="648"/>
      <c r="AK591" s="116"/>
    </row>
    <row r="592" spans="4:47" ht="15" customHeight="1" x14ac:dyDescent="0.25">
      <c r="E592" s="44" t="str">
        <f>IF(G587="","",IF(N592&gt;0,IF(N592&lt;=G587,"X",""),""))</f>
        <v/>
      </c>
      <c r="F592" s="261" t="str">
        <f>IF($F$29="","",$F$29)</f>
        <v>Recreation</v>
      </c>
      <c r="G592" s="646"/>
      <c r="H592" s="647"/>
      <c r="I592" s="648"/>
      <c r="J592" s="646"/>
      <c r="K592" s="647"/>
      <c r="L592" s="647"/>
      <c r="M592" s="648"/>
      <c r="N592" s="116"/>
      <c r="X592" s="143"/>
      <c r="AB592" s="44" t="str">
        <f>IF(AD587="","",IF(AK592&gt;0,IF(AK592&lt;=AD587,"X",""),""))</f>
        <v/>
      </c>
      <c r="AC592" s="261" t="str">
        <f>IF($F$29="","",$F$29)</f>
        <v>Recreation</v>
      </c>
      <c r="AD592" s="646"/>
      <c r="AE592" s="647"/>
      <c r="AF592" s="648"/>
      <c r="AG592" s="646"/>
      <c r="AH592" s="647"/>
      <c r="AI592" s="647"/>
      <c r="AJ592" s="648"/>
      <c r="AK592" s="116"/>
    </row>
    <row r="593" spans="4:47" ht="15" customHeight="1" x14ac:dyDescent="0.25">
      <c r="E593" s="44" t="str">
        <f>IF(G587="","",IF(N593&gt;0,IF(N593&lt;=G587,"X",""),""))</f>
        <v/>
      </c>
      <c r="F593" s="261" t="str">
        <f>IF($F$30="","",$F$30)</f>
        <v>Health Services</v>
      </c>
      <c r="G593" s="646"/>
      <c r="H593" s="647"/>
      <c r="I593" s="648"/>
      <c r="J593" s="646"/>
      <c r="K593" s="647"/>
      <c r="L593" s="647"/>
      <c r="M593" s="648"/>
      <c r="N593" s="116"/>
      <c r="X593" s="143"/>
      <c r="AB593" s="44" t="str">
        <f>IF(AD587="","",IF(AK593&gt;0,IF(AK593&lt;=AD587,"X",""),""))</f>
        <v/>
      </c>
      <c r="AC593" s="261" t="str">
        <f>IF($F$30="","",$F$30)</f>
        <v>Health Services</v>
      </c>
      <c r="AD593" s="646"/>
      <c r="AE593" s="647"/>
      <c r="AF593" s="648"/>
      <c r="AG593" s="646"/>
      <c r="AH593" s="647"/>
      <c r="AI593" s="647"/>
      <c r="AJ593" s="648"/>
      <c r="AK593" s="116"/>
    </row>
    <row r="594" spans="4:47" ht="14.4" thickBot="1" x14ac:dyDescent="0.3">
      <c r="D594" s="38"/>
      <c r="E594" s="38"/>
      <c r="F594" s="38"/>
      <c r="G594" s="38"/>
      <c r="H594" s="38"/>
      <c r="I594" s="38"/>
      <c r="J594" s="38"/>
      <c r="K594" s="38"/>
      <c r="L594" s="38"/>
      <c r="M594" s="38"/>
      <c r="N594" s="38"/>
      <c r="X594" s="143"/>
      <c r="AA594" s="38"/>
      <c r="AB594" s="38"/>
      <c r="AC594" s="38"/>
      <c r="AD594" s="38"/>
      <c r="AE594" s="38"/>
      <c r="AF594" s="38"/>
      <c r="AG594" s="38"/>
      <c r="AH594" s="38"/>
      <c r="AI594" s="38"/>
      <c r="AJ594" s="38"/>
      <c r="AK594" s="38"/>
    </row>
    <row r="595" spans="4:47" x14ac:dyDescent="0.25">
      <c r="D595" s="654"/>
      <c r="E595" s="654"/>
      <c r="F595" s="654"/>
      <c r="G595" s="654"/>
      <c r="H595" s="654"/>
      <c r="I595" s="654"/>
      <c r="J595" s="654"/>
      <c r="K595" s="654"/>
      <c r="L595" s="654"/>
      <c r="M595" s="654"/>
      <c r="N595" s="654"/>
      <c r="X595" s="143"/>
      <c r="AA595" s="654"/>
      <c r="AB595" s="654"/>
      <c r="AC595" s="654"/>
      <c r="AD595" s="654"/>
      <c r="AE595" s="654"/>
      <c r="AF595" s="654"/>
      <c r="AG595" s="654"/>
      <c r="AH595" s="654"/>
      <c r="AI595" s="654"/>
      <c r="AJ595" s="654"/>
      <c r="AK595" s="654"/>
    </row>
    <row r="596" spans="4:47" x14ac:dyDescent="0.25">
      <c r="E596" s="34" t="s">
        <v>191</v>
      </c>
      <c r="F596" s="39">
        <f>F586+1</f>
        <v>52</v>
      </c>
      <c r="G596" s="34" t="s">
        <v>192</v>
      </c>
      <c r="H596" s="34"/>
      <c r="I596" s="34"/>
      <c r="J596" s="266" t="s">
        <v>351</v>
      </c>
      <c r="K596" s="265"/>
      <c r="X596" s="143"/>
      <c r="AB596" s="34" t="s">
        <v>191</v>
      </c>
      <c r="AC596" s="39">
        <f>AC586+1</f>
        <v>52</v>
      </c>
      <c r="AD596" s="34" t="s">
        <v>192</v>
      </c>
      <c r="AE596" s="34"/>
      <c r="AF596" s="34"/>
      <c r="AG596" s="266" t="s">
        <v>351</v>
      </c>
      <c r="AH596" s="265"/>
    </row>
    <row r="597" spans="4:47" x14ac:dyDescent="0.25">
      <c r="D597" s="649" t="s">
        <v>193</v>
      </c>
      <c r="E597" s="649"/>
      <c r="F597" s="40" t="s">
        <v>183</v>
      </c>
      <c r="G597" s="41">
        <f>IF(F597=O$4,P$4,IF(F597=O$5,P$5,IF(F597=O$6,P$6,IF(F597=O$7,P$7,IF(F597=O$8,P$8,"")))))</f>
        <v>0</v>
      </c>
      <c r="H597" s="41"/>
      <c r="I597" s="41"/>
      <c r="J597" s="266" t="s">
        <v>352</v>
      </c>
      <c r="K597" s="265"/>
      <c r="L597" s="42"/>
      <c r="M597" s="42"/>
      <c r="N597" s="42"/>
      <c r="O597" s="107">
        <f>IF(F597="",0,1)</f>
        <v>0</v>
      </c>
      <c r="P597" s="107">
        <f>IF(E599="",0,1)</f>
        <v>0</v>
      </c>
      <c r="Q597" s="107">
        <f>IF(E600="",0,1)</f>
        <v>0</v>
      </c>
      <c r="R597" s="107">
        <f>IF(E601="",0,1)</f>
        <v>0</v>
      </c>
      <c r="S597" s="107">
        <f>IF(E602="",0,1)</f>
        <v>0</v>
      </c>
      <c r="T597" s="107">
        <f>IF(E603="",0,1)</f>
        <v>0</v>
      </c>
      <c r="U597" s="107" t="e">
        <f>IF(#REF!="",0,1)</f>
        <v>#REF!</v>
      </c>
      <c r="V597" s="107" t="e">
        <f>IF(#REF!="",0,1)</f>
        <v>#REF!</v>
      </c>
      <c r="W597" s="107" t="e">
        <f>IF(#REF!="",0,1)</f>
        <v>#REF!</v>
      </c>
      <c r="X597" s="143"/>
      <c r="AA597" s="649" t="s">
        <v>193</v>
      </c>
      <c r="AB597" s="649"/>
      <c r="AC597" s="40" t="s">
        <v>183</v>
      </c>
      <c r="AD597" s="41" t="str">
        <f>IF(AC597=AL$4,AM$4,IF(AC597=AL$5,AM$5,IF(AC597=AL$6,AM$6,IF(AC597=AL$7,AM$7,IF(AC597=AL$8,AM$8,"")))))</f>
        <v/>
      </c>
      <c r="AE597" s="41"/>
      <c r="AF597" s="41"/>
      <c r="AG597" s="266" t="s">
        <v>352</v>
      </c>
      <c r="AH597" s="265"/>
      <c r="AI597" s="42"/>
      <c r="AJ597" s="42"/>
      <c r="AK597" s="42"/>
      <c r="AL597" s="107">
        <f>IF(AC597="",0,1)</f>
        <v>0</v>
      </c>
      <c r="AM597" s="107">
        <f>IF(AB599="",0,1)</f>
        <v>0</v>
      </c>
      <c r="AN597" s="107">
        <f>IF(AB600="",0,1)</f>
        <v>0</v>
      </c>
      <c r="AO597" s="107">
        <f>IF(AB601="",0,1)</f>
        <v>0</v>
      </c>
      <c r="AP597" s="107">
        <f>IF(AB602="",0,1)</f>
        <v>0</v>
      </c>
      <c r="AQ597" s="107">
        <f>IF(AB603="",0,1)</f>
        <v>0</v>
      </c>
      <c r="AR597" s="107" t="e">
        <f>IF(#REF!="",0,1)</f>
        <v>#REF!</v>
      </c>
      <c r="AS597" s="107" t="e">
        <f>IF(#REF!="",0,1)</f>
        <v>#REF!</v>
      </c>
      <c r="AT597" s="107" t="e">
        <f>IF(#REF!="",0,1)</f>
        <v>#REF!</v>
      </c>
      <c r="AU597" s="107" t="e">
        <f>IF(#REF!="",0,1)</f>
        <v>#REF!</v>
      </c>
    </row>
    <row r="598" spans="4:47" x14ac:dyDescent="0.25">
      <c r="F598" s="439" t="s">
        <v>194</v>
      </c>
      <c r="G598" s="439" t="s">
        <v>195</v>
      </c>
      <c r="H598" s="439"/>
      <c r="I598" s="439"/>
      <c r="J598" s="439" t="s">
        <v>196</v>
      </c>
      <c r="K598" s="439"/>
      <c r="L598" s="439"/>
      <c r="M598" s="439"/>
      <c r="N598" s="439" t="s">
        <v>197</v>
      </c>
      <c r="X598" s="143"/>
      <c r="AC598" s="439" t="s">
        <v>194</v>
      </c>
      <c r="AD598" s="439" t="s">
        <v>195</v>
      </c>
      <c r="AE598" s="439"/>
      <c r="AF598" s="439"/>
      <c r="AG598" s="439" t="s">
        <v>196</v>
      </c>
      <c r="AH598" s="439"/>
      <c r="AI598" s="439"/>
      <c r="AJ598" s="439"/>
      <c r="AK598" s="439" t="s">
        <v>197</v>
      </c>
    </row>
    <row r="599" spans="4:47" ht="15" customHeight="1" x14ac:dyDescent="0.25">
      <c r="E599" s="44" t="str">
        <f>IF(N599="Yes", "X","")</f>
        <v/>
      </c>
      <c r="F599" s="482" t="str">
        <f>IF($F$26="","",$F$26)</f>
        <v>Food Access</v>
      </c>
      <c r="G599" s="651" t="s">
        <v>542</v>
      </c>
      <c r="H599" s="652"/>
      <c r="I599" s="652"/>
      <c r="J599" s="652"/>
      <c r="K599" s="652"/>
      <c r="L599" s="652"/>
      <c r="M599" s="653"/>
      <c r="N599" s="407"/>
      <c r="X599" s="143"/>
      <c r="AB599" s="44" t="str">
        <f>IF(AK599="Yes", "X","")</f>
        <v/>
      </c>
      <c r="AC599" s="482" t="str">
        <f>IF($F$26="","",$F$26)</f>
        <v>Food Access</v>
      </c>
      <c r="AD599" s="651" t="s">
        <v>542</v>
      </c>
      <c r="AE599" s="652"/>
      <c r="AF599" s="652"/>
      <c r="AG599" s="652"/>
      <c r="AH599" s="652"/>
      <c r="AI599" s="652"/>
      <c r="AJ599" s="653"/>
      <c r="AK599" s="407"/>
    </row>
    <row r="600" spans="4:47" ht="15" customHeight="1" x14ac:dyDescent="0.25">
      <c r="E600" s="44" t="str">
        <f>IF(G597="","",IF(N600&gt;0,IF(N600&lt;=G597,"X",""),""))</f>
        <v/>
      </c>
      <c r="F600" s="261" t="str">
        <f>IF($F$27="","",$F$27)</f>
        <v>Education</v>
      </c>
      <c r="G600" s="646"/>
      <c r="H600" s="647"/>
      <c r="I600" s="648"/>
      <c r="J600" s="646"/>
      <c r="K600" s="647"/>
      <c r="L600" s="647"/>
      <c r="M600" s="648"/>
      <c r="N600" s="116"/>
      <c r="X600" s="143"/>
      <c r="AB600" s="44" t="str">
        <f>IF(AD597="","",IF(AK600&gt;0,IF(AK600&lt;=AD597,"X",""),""))</f>
        <v/>
      </c>
      <c r="AC600" s="261" t="str">
        <f>IF($F$27="","",$F$27)</f>
        <v>Education</v>
      </c>
      <c r="AD600" s="646"/>
      <c r="AE600" s="647"/>
      <c r="AF600" s="648"/>
      <c r="AG600" s="646"/>
      <c r="AH600" s="647"/>
      <c r="AI600" s="647"/>
      <c r="AJ600" s="648"/>
      <c r="AK600" s="116"/>
    </row>
    <row r="601" spans="4:47" ht="15" customHeight="1" x14ac:dyDescent="0.25">
      <c r="E601" s="44" t="str">
        <f>IF(G597="","",IF(N601&gt;0,IF(N601&lt;=G597,"X",""),""))</f>
        <v/>
      </c>
      <c r="F601" s="261" t="str">
        <f>IF($F$28="","",$F$28)</f>
        <v>Job Training</v>
      </c>
      <c r="G601" s="646"/>
      <c r="H601" s="647"/>
      <c r="I601" s="648"/>
      <c r="J601" s="646"/>
      <c r="K601" s="647"/>
      <c r="L601" s="647"/>
      <c r="M601" s="648"/>
      <c r="N601" s="116"/>
      <c r="X601" s="143"/>
      <c r="AB601" s="44" t="str">
        <f>IF(AD597="","",IF(AK601&gt;0,IF(AK601&lt;=AD597,"X",""),""))</f>
        <v/>
      </c>
      <c r="AC601" s="261" t="str">
        <f>IF($F$28="","",$F$28)</f>
        <v>Job Training</v>
      </c>
      <c r="AD601" s="646"/>
      <c r="AE601" s="647"/>
      <c r="AF601" s="648"/>
      <c r="AG601" s="646"/>
      <c r="AH601" s="647"/>
      <c r="AI601" s="647"/>
      <c r="AJ601" s="648"/>
      <c r="AK601" s="116"/>
    </row>
    <row r="602" spans="4:47" ht="15" customHeight="1" x14ac:dyDescent="0.25">
      <c r="E602" s="44" t="str">
        <f>IF(G597="","",IF(N602&gt;0,IF(N602&lt;=G597,"X",""),""))</f>
        <v/>
      </c>
      <c r="F602" s="261" t="str">
        <f>IF($F$29="","",$F$29)</f>
        <v>Recreation</v>
      </c>
      <c r="G602" s="646"/>
      <c r="H602" s="647"/>
      <c r="I602" s="648"/>
      <c r="J602" s="646"/>
      <c r="K602" s="647"/>
      <c r="L602" s="647"/>
      <c r="M602" s="648"/>
      <c r="N602" s="116"/>
      <c r="X602" s="143"/>
      <c r="AB602" s="44" t="str">
        <f>IF(AD597="","",IF(AK602&gt;0,IF(AK602&lt;=AD597,"X",""),""))</f>
        <v/>
      </c>
      <c r="AC602" s="261" t="str">
        <f>IF($F$29="","",$F$29)</f>
        <v>Recreation</v>
      </c>
      <c r="AD602" s="646"/>
      <c r="AE602" s="647"/>
      <c r="AF602" s="648"/>
      <c r="AG602" s="646"/>
      <c r="AH602" s="647"/>
      <c r="AI602" s="647"/>
      <c r="AJ602" s="648"/>
      <c r="AK602" s="116"/>
    </row>
    <row r="603" spans="4:47" ht="15" customHeight="1" x14ac:dyDescent="0.25">
      <c r="E603" s="44" t="str">
        <f>IF(G597="","",IF(N603&gt;0,IF(N603&lt;=G597,"X",""),""))</f>
        <v/>
      </c>
      <c r="F603" s="261" t="str">
        <f>IF($F$30="","",$F$30)</f>
        <v>Health Services</v>
      </c>
      <c r="G603" s="646"/>
      <c r="H603" s="647"/>
      <c r="I603" s="648"/>
      <c r="J603" s="646"/>
      <c r="K603" s="647"/>
      <c r="L603" s="647"/>
      <c r="M603" s="648"/>
      <c r="N603" s="116"/>
      <c r="X603" s="143"/>
      <c r="AB603" s="44" t="str">
        <f>IF(AD597="","",IF(AK603&gt;0,IF(AK603&lt;=AD597,"X",""),""))</f>
        <v/>
      </c>
      <c r="AC603" s="261" t="str">
        <f>IF($F$30="","",$F$30)</f>
        <v>Health Services</v>
      </c>
      <c r="AD603" s="646"/>
      <c r="AE603" s="647"/>
      <c r="AF603" s="648"/>
      <c r="AG603" s="646"/>
      <c r="AH603" s="647"/>
      <c r="AI603" s="647"/>
      <c r="AJ603" s="648"/>
      <c r="AK603" s="116"/>
    </row>
    <row r="604" spans="4:47" ht="14.4" thickBot="1" x14ac:dyDescent="0.3">
      <c r="D604" s="38"/>
      <c r="E604" s="38"/>
      <c r="F604" s="38"/>
      <c r="G604" s="38"/>
      <c r="H604" s="38"/>
      <c r="I604" s="38"/>
      <c r="J604" s="38"/>
      <c r="K604" s="38"/>
      <c r="L604" s="38"/>
      <c r="M604" s="38"/>
      <c r="N604" s="38"/>
      <c r="X604" s="143"/>
      <c r="AA604" s="38"/>
      <c r="AB604" s="38"/>
      <c r="AC604" s="38"/>
      <c r="AD604" s="38"/>
      <c r="AE604" s="38"/>
      <c r="AF604" s="38"/>
      <c r="AG604" s="38"/>
      <c r="AH604" s="38"/>
      <c r="AI604" s="38"/>
      <c r="AJ604" s="38"/>
      <c r="AK604" s="38"/>
    </row>
    <row r="605" spans="4:47" x14ac:dyDescent="0.25">
      <c r="D605" s="654"/>
      <c r="E605" s="654"/>
      <c r="F605" s="654"/>
      <c r="G605" s="654"/>
      <c r="H605" s="654"/>
      <c r="I605" s="654"/>
      <c r="J605" s="654"/>
      <c r="K605" s="654"/>
      <c r="L605" s="654"/>
      <c r="M605" s="654"/>
      <c r="N605" s="654"/>
      <c r="X605" s="143"/>
      <c r="AA605" s="654"/>
      <c r="AB605" s="654"/>
      <c r="AC605" s="654"/>
      <c r="AD605" s="654"/>
      <c r="AE605" s="654"/>
      <c r="AF605" s="654"/>
      <c r="AG605" s="654"/>
      <c r="AH605" s="654"/>
      <c r="AI605" s="654"/>
      <c r="AJ605" s="654"/>
      <c r="AK605" s="654"/>
    </row>
    <row r="606" spans="4:47" x14ac:dyDescent="0.25">
      <c r="E606" s="34" t="s">
        <v>191</v>
      </c>
      <c r="F606" s="39">
        <f>F596+1</f>
        <v>53</v>
      </c>
      <c r="G606" s="34" t="s">
        <v>192</v>
      </c>
      <c r="H606" s="34"/>
      <c r="I606" s="34"/>
      <c r="J606" s="266" t="s">
        <v>351</v>
      </c>
      <c r="K606" s="265"/>
      <c r="X606" s="143"/>
      <c r="AB606" s="34" t="s">
        <v>191</v>
      </c>
      <c r="AC606" s="39">
        <f>AC596+1</f>
        <v>53</v>
      </c>
      <c r="AD606" s="34" t="s">
        <v>192</v>
      </c>
      <c r="AE606" s="34"/>
      <c r="AF606" s="34"/>
      <c r="AG606" s="266" t="s">
        <v>351</v>
      </c>
      <c r="AH606" s="265"/>
    </row>
    <row r="607" spans="4:47" x14ac:dyDescent="0.25">
      <c r="D607" s="649" t="s">
        <v>193</v>
      </c>
      <c r="E607" s="649"/>
      <c r="F607" s="40" t="s">
        <v>183</v>
      </c>
      <c r="G607" s="41">
        <f>IF(F607=O$4,P$4,IF(F607=O$5,P$5,IF(F607=O$6,P$6,IF(F607=O$7,P$7,IF(F607=O$8,P$8,"")))))</f>
        <v>0</v>
      </c>
      <c r="H607" s="41"/>
      <c r="I607" s="41"/>
      <c r="J607" s="266" t="s">
        <v>352</v>
      </c>
      <c r="K607" s="265"/>
      <c r="L607" s="42"/>
      <c r="M607" s="42"/>
      <c r="N607" s="42"/>
      <c r="O607" s="107">
        <f>IF(F607="",0,1)</f>
        <v>0</v>
      </c>
      <c r="P607" s="107">
        <f>IF(E609="",0,1)</f>
        <v>0</v>
      </c>
      <c r="Q607" s="107">
        <f>IF(E610="",0,1)</f>
        <v>0</v>
      </c>
      <c r="R607" s="107">
        <f>IF(E611="",0,1)</f>
        <v>0</v>
      </c>
      <c r="S607" s="107">
        <f>IF(E612="",0,1)</f>
        <v>0</v>
      </c>
      <c r="T607" s="107">
        <f>IF(E613="",0,1)</f>
        <v>0</v>
      </c>
      <c r="U607" s="107" t="e">
        <f>IF(#REF!="",0,1)</f>
        <v>#REF!</v>
      </c>
      <c r="V607" s="107" t="e">
        <f>IF(#REF!="",0,1)</f>
        <v>#REF!</v>
      </c>
      <c r="W607" s="107" t="e">
        <f>IF(#REF!="",0,1)</f>
        <v>#REF!</v>
      </c>
      <c r="X607" s="143"/>
      <c r="AA607" s="649" t="s">
        <v>193</v>
      </c>
      <c r="AB607" s="649"/>
      <c r="AC607" s="40" t="s">
        <v>183</v>
      </c>
      <c r="AD607" s="41" t="str">
        <f>IF(AC607=AL$4,AM$4,IF(AC607=AL$5,AM$5,IF(AC607=AL$6,AM$6,IF(AC607=AL$7,AM$7,IF(AC607=AL$8,AM$8,"")))))</f>
        <v/>
      </c>
      <c r="AE607" s="41"/>
      <c r="AF607" s="41"/>
      <c r="AG607" s="266" t="s">
        <v>352</v>
      </c>
      <c r="AH607" s="265"/>
      <c r="AI607" s="42"/>
      <c r="AJ607" s="42"/>
      <c r="AK607" s="42"/>
      <c r="AL607" s="107">
        <f>IF(AC607="",0,1)</f>
        <v>0</v>
      </c>
      <c r="AM607" s="107">
        <f>IF(AB609="",0,1)</f>
        <v>0</v>
      </c>
      <c r="AN607" s="107">
        <f>IF(AB610="",0,1)</f>
        <v>0</v>
      </c>
      <c r="AO607" s="107">
        <f>IF(AB611="",0,1)</f>
        <v>0</v>
      </c>
      <c r="AP607" s="107">
        <f>IF(AB612="",0,1)</f>
        <v>0</v>
      </c>
      <c r="AQ607" s="107">
        <f>IF(AB613="",0,1)</f>
        <v>0</v>
      </c>
      <c r="AR607" s="107" t="e">
        <f>IF(#REF!="",0,1)</f>
        <v>#REF!</v>
      </c>
      <c r="AS607" s="107" t="e">
        <f>IF(#REF!="",0,1)</f>
        <v>#REF!</v>
      </c>
      <c r="AT607" s="107" t="e">
        <f>IF(#REF!="",0,1)</f>
        <v>#REF!</v>
      </c>
      <c r="AU607" s="107" t="e">
        <f>IF(#REF!="",0,1)</f>
        <v>#REF!</v>
      </c>
    </row>
    <row r="608" spans="4:47" x14ac:dyDescent="0.25">
      <c r="F608" s="439" t="s">
        <v>194</v>
      </c>
      <c r="G608" s="439" t="s">
        <v>195</v>
      </c>
      <c r="H608" s="439"/>
      <c r="I608" s="439"/>
      <c r="J608" s="439" t="s">
        <v>196</v>
      </c>
      <c r="K608" s="439"/>
      <c r="L608" s="439"/>
      <c r="M608" s="439"/>
      <c r="N608" s="439" t="s">
        <v>197</v>
      </c>
      <c r="X608" s="143"/>
      <c r="AC608" s="439" t="s">
        <v>194</v>
      </c>
      <c r="AD608" s="439" t="s">
        <v>195</v>
      </c>
      <c r="AE608" s="439"/>
      <c r="AF608" s="439"/>
      <c r="AG608" s="439" t="s">
        <v>196</v>
      </c>
      <c r="AH608" s="439"/>
      <c r="AI608" s="439"/>
      <c r="AJ608" s="439"/>
      <c r="AK608" s="439" t="s">
        <v>197</v>
      </c>
    </row>
    <row r="609" spans="4:47" ht="15" customHeight="1" x14ac:dyDescent="0.25">
      <c r="E609" s="44" t="str">
        <f>IF(N609="Yes", "X","")</f>
        <v/>
      </c>
      <c r="F609" s="482" t="str">
        <f>IF($F$26="","",$F$26)</f>
        <v>Food Access</v>
      </c>
      <c r="G609" s="651" t="s">
        <v>542</v>
      </c>
      <c r="H609" s="652"/>
      <c r="I609" s="652"/>
      <c r="J609" s="652"/>
      <c r="K609" s="652"/>
      <c r="L609" s="652"/>
      <c r="M609" s="653"/>
      <c r="N609" s="407"/>
      <c r="X609" s="143"/>
      <c r="AB609" s="44" t="str">
        <f>IF(AK609="Yes", "X","")</f>
        <v/>
      </c>
      <c r="AC609" s="482" t="str">
        <f>IF($F$26="","",$F$26)</f>
        <v>Food Access</v>
      </c>
      <c r="AD609" s="651" t="s">
        <v>542</v>
      </c>
      <c r="AE609" s="652"/>
      <c r="AF609" s="652"/>
      <c r="AG609" s="652"/>
      <c r="AH609" s="652"/>
      <c r="AI609" s="652"/>
      <c r="AJ609" s="653"/>
      <c r="AK609" s="407"/>
    </row>
    <row r="610" spans="4:47" ht="15" customHeight="1" x14ac:dyDescent="0.25">
      <c r="E610" s="44" t="str">
        <f>IF(G607="","",IF(N610&gt;0,IF(N610&lt;=G607,"X",""),""))</f>
        <v/>
      </c>
      <c r="F610" s="261" t="str">
        <f>IF($F$27="","",$F$27)</f>
        <v>Education</v>
      </c>
      <c r="G610" s="646"/>
      <c r="H610" s="647"/>
      <c r="I610" s="648"/>
      <c r="J610" s="646"/>
      <c r="K610" s="647"/>
      <c r="L610" s="647"/>
      <c r="M610" s="648"/>
      <c r="N610" s="116"/>
      <c r="X610" s="143"/>
      <c r="AB610" s="44" t="str">
        <f>IF(AD607="","",IF(AK610&gt;0,IF(AK610&lt;=AD607,"X",""),""))</f>
        <v/>
      </c>
      <c r="AC610" s="261" t="str">
        <f>IF($F$27="","",$F$27)</f>
        <v>Education</v>
      </c>
      <c r="AD610" s="646"/>
      <c r="AE610" s="647"/>
      <c r="AF610" s="648"/>
      <c r="AG610" s="646"/>
      <c r="AH610" s="647"/>
      <c r="AI610" s="647"/>
      <c r="AJ610" s="648"/>
      <c r="AK610" s="116"/>
    </row>
    <row r="611" spans="4:47" ht="15" customHeight="1" x14ac:dyDescent="0.25">
      <c r="E611" s="44" t="str">
        <f>IF(G607="","",IF(N611&gt;0,IF(N611&lt;=G607,"X",""),""))</f>
        <v/>
      </c>
      <c r="F611" s="261" t="str">
        <f>IF($F$28="","",$F$28)</f>
        <v>Job Training</v>
      </c>
      <c r="G611" s="646"/>
      <c r="H611" s="647"/>
      <c r="I611" s="648"/>
      <c r="J611" s="646"/>
      <c r="K611" s="647"/>
      <c r="L611" s="647"/>
      <c r="M611" s="648"/>
      <c r="N611" s="116"/>
      <c r="X611" s="143"/>
      <c r="AB611" s="44" t="str">
        <f>IF(AD607="","",IF(AK611&gt;0,IF(AK611&lt;=AD607,"X",""),""))</f>
        <v/>
      </c>
      <c r="AC611" s="261" t="str">
        <f>IF($F$28="","",$F$28)</f>
        <v>Job Training</v>
      </c>
      <c r="AD611" s="646"/>
      <c r="AE611" s="647"/>
      <c r="AF611" s="648"/>
      <c r="AG611" s="646"/>
      <c r="AH611" s="647"/>
      <c r="AI611" s="647"/>
      <c r="AJ611" s="648"/>
      <c r="AK611" s="116"/>
    </row>
    <row r="612" spans="4:47" ht="15" customHeight="1" x14ac:dyDescent="0.25">
      <c r="E612" s="44" t="str">
        <f>IF(G607="","",IF(N612&gt;0,IF(N612&lt;=G607,"X",""),""))</f>
        <v/>
      </c>
      <c r="F612" s="261" t="str">
        <f>IF($F$29="","",$F$29)</f>
        <v>Recreation</v>
      </c>
      <c r="G612" s="646"/>
      <c r="H612" s="647"/>
      <c r="I612" s="648"/>
      <c r="J612" s="646"/>
      <c r="K612" s="647"/>
      <c r="L612" s="647"/>
      <c r="M612" s="648"/>
      <c r="N612" s="116"/>
      <c r="X612" s="143"/>
      <c r="AB612" s="44" t="str">
        <f>IF(AD607="","",IF(AK612&gt;0,IF(AK612&lt;=AD607,"X",""),""))</f>
        <v/>
      </c>
      <c r="AC612" s="261" t="str">
        <f>IF($F$29="","",$F$29)</f>
        <v>Recreation</v>
      </c>
      <c r="AD612" s="646"/>
      <c r="AE612" s="647"/>
      <c r="AF612" s="648"/>
      <c r="AG612" s="646"/>
      <c r="AH612" s="647"/>
      <c r="AI612" s="647"/>
      <c r="AJ612" s="648"/>
      <c r="AK612" s="116"/>
    </row>
    <row r="613" spans="4:47" ht="15" customHeight="1" x14ac:dyDescent="0.25">
      <c r="E613" s="44" t="str">
        <f>IF(G607="","",IF(N613&gt;0,IF(N613&lt;=G607,"X",""),""))</f>
        <v/>
      </c>
      <c r="F613" s="261" t="str">
        <f>IF($F$30="","",$F$30)</f>
        <v>Health Services</v>
      </c>
      <c r="G613" s="646"/>
      <c r="H613" s="647"/>
      <c r="I613" s="648"/>
      <c r="J613" s="646"/>
      <c r="K613" s="647"/>
      <c r="L613" s="647"/>
      <c r="M613" s="648"/>
      <c r="N613" s="116"/>
      <c r="X613" s="143"/>
      <c r="AB613" s="44" t="str">
        <f>IF(AD607="","",IF(AK613&gt;0,IF(AK613&lt;=AD607,"X",""),""))</f>
        <v/>
      </c>
      <c r="AC613" s="261" t="str">
        <f>IF($F$30="","",$F$30)</f>
        <v>Health Services</v>
      </c>
      <c r="AD613" s="646"/>
      <c r="AE613" s="647"/>
      <c r="AF613" s="648"/>
      <c r="AG613" s="646"/>
      <c r="AH613" s="647"/>
      <c r="AI613" s="647"/>
      <c r="AJ613" s="648"/>
      <c r="AK613" s="116"/>
    </row>
    <row r="614" spans="4:47" ht="14.4" thickBot="1" x14ac:dyDescent="0.3">
      <c r="D614" s="38"/>
      <c r="E614" s="38"/>
      <c r="F614" s="38"/>
      <c r="G614" s="38"/>
      <c r="H614" s="38"/>
      <c r="I614" s="38"/>
      <c r="J614" s="38"/>
      <c r="K614" s="38"/>
      <c r="L614" s="38"/>
      <c r="M614" s="38"/>
      <c r="N614" s="38"/>
      <c r="X614" s="143"/>
      <c r="AA614" s="38"/>
      <c r="AB614" s="38"/>
      <c r="AC614" s="38"/>
      <c r="AD614" s="38"/>
      <c r="AE614" s="38"/>
      <c r="AF614" s="38"/>
      <c r="AG614" s="38"/>
      <c r="AH614" s="38"/>
      <c r="AI614" s="38"/>
      <c r="AJ614" s="38"/>
      <c r="AK614" s="38"/>
    </row>
    <row r="615" spans="4:47" x14ac:dyDescent="0.25">
      <c r="D615" s="654"/>
      <c r="E615" s="654"/>
      <c r="F615" s="654"/>
      <c r="G615" s="654"/>
      <c r="H615" s="654"/>
      <c r="I615" s="654"/>
      <c r="J615" s="654"/>
      <c r="K615" s="654"/>
      <c r="L615" s="654"/>
      <c r="M615" s="654"/>
      <c r="N615" s="654"/>
      <c r="X615" s="143"/>
      <c r="AA615" s="654"/>
      <c r="AB615" s="654"/>
      <c r="AC615" s="654"/>
      <c r="AD615" s="654"/>
      <c r="AE615" s="654"/>
      <c r="AF615" s="654"/>
      <c r="AG615" s="654"/>
      <c r="AH615" s="654"/>
      <c r="AI615" s="654"/>
      <c r="AJ615" s="654"/>
      <c r="AK615" s="654"/>
    </row>
    <row r="616" spans="4:47" x14ac:dyDescent="0.25">
      <c r="E616" s="34" t="s">
        <v>191</v>
      </c>
      <c r="F616" s="39">
        <f>F606+1</f>
        <v>54</v>
      </c>
      <c r="G616" s="34" t="s">
        <v>192</v>
      </c>
      <c r="H616" s="34"/>
      <c r="I616" s="34"/>
      <c r="J616" s="266" t="s">
        <v>351</v>
      </c>
      <c r="K616" s="265"/>
      <c r="X616" s="143"/>
      <c r="AB616" s="34" t="s">
        <v>191</v>
      </c>
      <c r="AC616" s="39">
        <f>AC606+1</f>
        <v>54</v>
      </c>
      <c r="AD616" s="34" t="s">
        <v>192</v>
      </c>
      <c r="AE616" s="34"/>
      <c r="AF616" s="34"/>
      <c r="AG616" s="266" t="s">
        <v>351</v>
      </c>
      <c r="AH616" s="265"/>
    </row>
    <row r="617" spans="4:47" x14ac:dyDescent="0.25">
      <c r="D617" s="649" t="s">
        <v>193</v>
      </c>
      <c r="E617" s="649"/>
      <c r="F617" s="40" t="s">
        <v>183</v>
      </c>
      <c r="G617" s="41">
        <f>IF(F617=O$4,P$4,IF(F617=O$5,P$5,IF(F617=O$6,P$6,IF(F617=O$7,P$7,IF(F617=O$8,P$8,"")))))</f>
        <v>0</v>
      </c>
      <c r="H617" s="41"/>
      <c r="I617" s="41"/>
      <c r="J617" s="266" t="s">
        <v>352</v>
      </c>
      <c r="K617" s="265"/>
      <c r="L617" s="42"/>
      <c r="M617" s="42"/>
      <c r="N617" s="42"/>
      <c r="O617" s="107">
        <f>IF(F617="",0,1)</f>
        <v>0</v>
      </c>
      <c r="P617" s="107">
        <f>IF(E619="",0,1)</f>
        <v>0</v>
      </c>
      <c r="Q617" s="107">
        <f>IF(E620="",0,1)</f>
        <v>0</v>
      </c>
      <c r="R617" s="107">
        <f>IF(E621="",0,1)</f>
        <v>0</v>
      </c>
      <c r="S617" s="107">
        <f>IF(E622="",0,1)</f>
        <v>0</v>
      </c>
      <c r="T617" s="107">
        <f>IF(E623="",0,1)</f>
        <v>0</v>
      </c>
      <c r="U617" s="107" t="e">
        <f>IF(#REF!="",0,1)</f>
        <v>#REF!</v>
      </c>
      <c r="V617" s="107" t="e">
        <f>IF(#REF!="",0,1)</f>
        <v>#REF!</v>
      </c>
      <c r="W617" s="107" t="e">
        <f>IF(#REF!="",0,1)</f>
        <v>#REF!</v>
      </c>
      <c r="X617" s="143"/>
      <c r="AA617" s="649" t="s">
        <v>193</v>
      </c>
      <c r="AB617" s="649"/>
      <c r="AC617" s="40" t="s">
        <v>183</v>
      </c>
      <c r="AD617" s="41" t="str">
        <f>IF(AC617=AL$4,AM$4,IF(AC617=AL$5,AM$5,IF(AC617=AL$6,AM$6,IF(AC617=AL$7,AM$7,IF(AC617=AL$8,AM$8,"")))))</f>
        <v/>
      </c>
      <c r="AE617" s="41"/>
      <c r="AF617" s="41"/>
      <c r="AG617" s="266" t="s">
        <v>352</v>
      </c>
      <c r="AH617" s="265"/>
      <c r="AI617" s="42"/>
      <c r="AJ617" s="42"/>
      <c r="AK617" s="42"/>
      <c r="AL617" s="107">
        <f>IF(AC617="",0,1)</f>
        <v>0</v>
      </c>
      <c r="AM617" s="107">
        <f>IF(AB619="",0,1)</f>
        <v>0</v>
      </c>
      <c r="AN617" s="107">
        <f>IF(AB620="",0,1)</f>
        <v>0</v>
      </c>
      <c r="AO617" s="107">
        <f>IF(AB621="",0,1)</f>
        <v>0</v>
      </c>
      <c r="AP617" s="107">
        <f>IF(AB622="",0,1)</f>
        <v>0</v>
      </c>
      <c r="AQ617" s="107">
        <f>IF(AB623="",0,1)</f>
        <v>0</v>
      </c>
      <c r="AR617" s="107" t="e">
        <f>IF(#REF!="",0,1)</f>
        <v>#REF!</v>
      </c>
      <c r="AS617" s="107" t="e">
        <f>IF(#REF!="",0,1)</f>
        <v>#REF!</v>
      </c>
      <c r="AT617" s="107" t="e">
        <f>IF(#REF!="",0,1)</f>
        <v>#REF!</v>
      </c>
      <c r="AU617" s="107" t="e">
        <f>IF(#REF!="",0,1)</f>
        <v>#REF!</v>
      </c>
    </row>
    <row r="618" spans="4:47" x14ac:dyDescent="0.25">
      <c r="F618" s="439" t="s">
        <v>194</v>
      </c>
      <c r="G618" s="439" t="s">
        <v>195</v>
      </c>
      <c r="H618" s="439"/>
      <c r="I618" s="439"/>
      <c r="J618" s="439" t="s">
        <v>196</v>
      </c>
      <c r="K618" s="439"/>
      <c r="L618" s="439"/>
      <c r="M618" s="439"/>
      <c r="N618" s="439" t="s">
        <v>197</v>
      </c>
      <c r="X618" s="143"/>
      <c r="AC618" s="439" t="s">
        <v>194</v>
      </c>
      <c r="AD618" s="439" t="s">
        <v>195</v>
      </c>
      <c r="AE618" s="439"/>
      <c r="AF618" s="439"/>
      <c r="AG618" s="439" t="s">
        <v>196</v>
      </c>
      <c r="AH618" s="439"/>
      <c r="AI618" s="439"/>
      <c r="AJ618" s="439"/>
      <c r="AK618" s="439" t="s">
        <v>197</v>
      </c>
    </row>
    <row r="619" spans="4:47" ht="15" customHeight="1" x14ac:dyDescent="0.25">
      <c r="E619" s="44" t="str">
        <f>IF(N619="Yes", "X","")</f>
        <v/>
      </c>
      <c r="F619" s="482" t="str">
        <f>IF($F$26="","",$F$26)</f>
        <v>Food Access</v>
      </c>
      <c r="G619" s="651" t="s">
        <v>542</v>
      </c>
      <c r="H619" s="652"/>
      <c r="I619" s="652"/>
      <c r="J619" s="652"/>
      <c r="K619" s="652"/>
      <c r="L619" s="652"/>
      <c r="M619" s="653"/>
      <c r="N619" s="407"/>
      <c r="X619" s="143"/>
      <c r="AB619" s="44" t="str">
        <f>IF(AK619="Yes", "X","")</f>
        <v/>
      </c>
      <c r="AC619" s="482" t="str">
        <f>IF($F$26="","",$F$26)</f>
        <v>Food Access</v>
      </c>
      <c r="AD619" s="651" t="s">
        <v>542</v>
      </c>
      <c r="AE619" s="652"/>
      <c r="AF619" s="652"/>
      <c r="AG619" s="652"/>
      <c r="AH619" s="652"/>
      <c r="AI619" s="652"/>
      <c r="AJ619" s="653"/>
      <c r="AK619" s="407"/>
    </row>
    <row r="620" spans="4:47" ht="15" customHeight="1" x14ac:dyDescent="0.25">
      <c r="E620" s="44" t="str">
        <f>IF(G617="","",IF(N620&gt;0,IF(N620&lt;=G617,"X",""),""))</f>
        <v/>
      </c>
      <c r="F620" s="261" t="str">
        <f>IF($F$27="","",$F$27)</f>
        <v>Education</v>
      </c>
      <c r="G620" s="646"/>
      <c r="H620" s="647"/>
      <c r="I620" s="648"/>
      <c r="J620" s="646"/>
      <c r="K620" s="647"/>
      <c r="L620" s="647"/>
      <c r="M620" s="648"/>
      <c r="N620" s="116"/>
      <c r="X620" s="143"/>
      <c r="AB620" s="44" t="str">
        <f>IF(AD617="","",IF(AK620&gt;0,IF(AK620&lt;=AD617,"X",""),""))</f>
        <v/>
      </c>
      <c r="AC620" s="261" t="str">
        <f>IF($F$27="","",$F$27)</f>
        <v>Education</v>
      </c>
      <c r="AD620" s="646"/>
      <c r="AE620" s="647"/>
      <c r="AF620" s="648"/>
      <c r="AG620" s="646"/>
      <c r="AH620" s="647"/>
      <c r="AI620" s="647"/>
      <c r="AJ620" s="648"/>
      <c r="AK620" s="116"/>
    </row>
    <row r="621" spans="4:47" ht="15" customHeight="1" x14ac:dyDescent="0.25">
      <c r="E621" s="44" t="str">
        <f>IF(G617="","",IF(N621&gt;0,IF(N621&lt;=G617,"X",""),""))</f>
        <v/>
      </c>
      <c r="F621" s="261" t="str">
        <f>IF($F$28="","",$F$28)</f>
        <v>Job Training</v>
      </c>
      <c r="G621" s="646"/>
      <c r="H621" s="647"/>
      <c r="I621" s="648"/>
      <c r="J621" s="646"/>
      <c r="K621" s="647"/>
      <c r="L621" s="647"/>
      <c r="M621" s="648"/>
      <c r="N621" s="116"/>
      <c r="X621" s="143"/>
      <c r="AB621" s="44" t="str">
        <f>IF(AD617="","",IF(AK621&gt;0,IF(AK621&lt;=AD617,"X",""),""))</f>
        <v/>
      </c>
      <c r="AC621" s="261" t="str">
        <f>IF($F$28="","",$F$28)</f>
        <v>Job Training</v>
      </c>
      <c r="AD621" s="646"/>
      <c r="AE621" s="647"/>
      <c r="AF621" s="648"/>
      <c r="AG621" s="646"/>
      <c r="AH621" s="647"/>
      <c r="AI621" s="647"/>
      <c r="AJ621" s="648"/>
      <c r="AK621" s="116"/>
    </row>
    <row r="622" spans="4:47" ht="15" customHeight="1" x14ac:dyDescent="0.25">
      <c r="E622" s="44" t="str">
        <f>IF(G617="","",IF(N622&gt;0,IF(N622&lt;=G617,"X",""),""))</f>
        <v/>
      </c>
      <c r="F622" s="261" t="str">
        <f>IF($F$29="","",$F$29)</f>
        <v>Recreation</v>
      </c>
      <c r="G622" s="646"/>
      <c r="H622" s="647"/>
      <c r="I622" s="648"/>
      <c r="J622" s="646"/>
      <c r="K622" s="647"/>
      <c r="L622" s="647"/>
      <c r="M622" s="648"/>
      <c r="N622" s="116"/>
      <c r="X622" s="143"/>
      <c r="AB622" s="44" t="str">
        <f>IF(AD617="","",IF(AK622&gt;0,IF(AK622&lt;=AD617,"X",""),""))</f>
        <v/>
      </c>
      <c r="AC622" s="261" t="str">
        <f>IF($F$29="","",$F$29)</f>
        <v>Recreation</v>
      </c>
      <c r="AD622" s="646"/>
      <c r="AE622" s="647"/>
      <c r="AF622" s="648"/>
      <c r="AG622" s="646"/>
      <c r="AH622" s="647"/>
      <c r="AI622" s="647"/>
      <c r="AJ622" s="648"/>
      <c r="AK622" s="116"/>
    </row>
    <row r="623" spans="4:47" ht="15" customHeight="1" x14ac:dyDescent="0.25">
      <c r="E623" s="44" t="str">
        <f>IF(G617="","",IF(N623&gt;0,IF(N623&lt;=G617,"X",""),""))</f>
        <v/>
      </c>
      <c r="F623" s="261" t="str">
        <f>IF($F$30="","",$F$30)</f>
        <v>Health Services</v>
      </c>
      <c r="G623" s="646"/>
      <c r="H623" s="647"/>
      <c r="I623" s="648"/>
      <c r="J623" s="646"/>
      <c r="K623" s="647"/>
      <c r="L623" s="647"/>
      <c r="M623" s="648"/>
      <c r="N623" s="116"/>
      <c r="X623" s="143"/>
      <c r="AB623" s="44" t="str">
        <f>IF(AD617="","",IF(AK623&gt;0,IF(AK623&lt;=AD617,"X",""),""))</f>
        <v/>
      </c>
      <c r="AC623" s="261" t="str">
        <f>IF($F$30="","",$F$30)</f>
        <v>Health Services</v>
      </c>
      <c r="AD623" s="646"/>
      <c r="AE623" s="647"/>
      <c r="AF623" s="648"/>
      <c r="AG623" s="646"/>
      <c r="AH623" s="647"/>
      <c r="AI623" s="647"/>
      <c r="AJ623" s="648"/>
      <c r="AK623" s="116"/>
    </row>
    <row r="624" spans="4:47" ht="14.4" thickBot="1" x14ac:dyDescent="0.3">
      <c r="D624" s="38"/>
      <c r="E624" s="38"/>
      <c r="F624" s="38"/>
      <c r="G624" s="38"/>
      <c r="H624" s="38"/>
      <c r="I624" s="38"/>
      <c r="J624" s="38"/>
      <c r="K624" s="38"/>
      <c r="L624" s="38"/>
      <c r="M624" s="38"/>
      <c r="N624" s="38"/>
      <c r="X624" s="143"/>
      <c r="AA624" s="38"/>
      <c r="AB624" s="38"/>
      <c r="AC624" s="38"/>
      <c r="AD624" s="38"/>
      <c r="AE624" s="38"/>
      <c r="AF624" s="38"/>
      <c r="AG624" s="38"/>
      <c r="AH624" s="38"/>
      <c r="AI624" s="38"/>
      <c r="AJ624" s="38"/>
      <c r="AK624" s="38"/>
    </row>
    <row r="625" spans="4:47" x14ac:dyDescent="0.25">
      <c r="D625" s="654"/>
      <c r="E625" s="654"/>
      <c r="F625" s="654"/>
      <c r="G625" s="654"/>
      <c r="H625" s="654"/>
      <c r="I625" s="654"/>
      <c r="J625" s="654"/>
      <c r="K625" s="654"/>
      <c r="L625" s="654"/>
      <c r="M625" s="654"/>
      <c r="N625" s="654"/>
      <c r="X625" s="143"/>
      <c r="AA625" s="654"/>
      <c r="AB625" s="654"/>
      <c r="AC625" s="654"/>
      <c r="AD625" s="654"/>
      <c r="AE625" s="654"/>
      <c r="AF625" s="654"/>
      <c r="AG625" s="654"/>
      <c r="AH625" s="654"/>
      <c r="AI625" s="654"/>
      <c r="AJ625" s="654"/>
      <c r="AK625" s="654"/>
    </row>
    <row r="626" spans="4:47" x14ac:dyDescent="0.25">
      <c r="E626" s="34" t="s">
        <v>191</v>
      </c>
      <c r="F626" s="39">
        <f>F616+1</f>
        <v>55</v>
      </c>
      <c r="G626" s="34" t="s">
        <v>192</v>
      </c>
      <c r="H626" s="34"/>
      <c r="I626" s="34"/>
      <c r="J626" s="266" t="s">
        <v>351</v>
      </c>
      <c r="K626" s="265"/>
      <c r="X626" s="143"/>
      <c r="AB626" s="34" t="s">
        <v>191</v>
      </c>
      <c r="AC626" s="39">
        <f>AC616+1</f>
        <v>55</v>
      </c>
      <c r="AD626" s="34" t="s">
        <v>192</v>
      </c>
      <c r="AE626" s="34"/>
      <c r="AF626" s="34"/>
      <c r="AG626" s="266" t="s">
        <v>351</v>
      </c>
      <c r="AH626" s="265"/>
    </row>
    <row r="627" spans="4:47" x14ac:dyDescent="0.25">
      <c r="D627" s="649" t="s">
        <v>193</v>
      </c>
      <c r="E627" s="649"/>
      <c r="F627" s="40" t="s">
        <v>183</v>
      </c>
      <c r="G627" s="41">
        <f>IF(F627=O$4,P$4,IF(F627=O$5,P$5,IF(F627=O$6,P$6,IF(F627=O$7,P$7,IF(F627=O$8,P$8,"")))))</f>
        <v>0</v>
      </c>
      <c r="H627" s="41"/>
      <c r="I627" s="41"/>
      <c r="J627" s="266" t="s">
        <v>352</v>
      </c>
      <c r="K627" s="265"/>
      <c r="L627" s="42"/>
      <c r="M627" s="42"/>
      <c r="N627" s="42"/>
      <c r="O627" s="107">
        <f>IF(F627="",0,1)</f>
        <v>0</v>
      </c>
      <c r="P627" s="107">
        <f>IF(E629="",0,1)</f>
        <v>0</v>
      </c>
      <c r="Q627" s="107">
        <f>IF(E630="",0,1)</f>
        <v>0</v>
      </c>
      <c r="R627" s="107">
        <f>IF(E631="",0,1)</f>
        <v>0</v>
      </c>
      <c r="S627" s="107">
        <f>IF(E632="",0,1)</f>
        <v>0</v>
      </c>
      <c r="T627" s="107">
        <f>IF(E633="",0,1)</f>
        <v>0</v>
      </c>
      <c r="U627" s="107" t="e">
        <f>IF(#REF!="",0,1)</f>
        <v>#REF!</v>
      </c>
      <c r="V627" s="107" t="e">
        <f>IF(#REF!="",0,1)</f>
        <v>#REF!</v>
      </c>
      <c r="W627" s="107" t="e">
        <f>IF(#REF!="",0,1)</f>
        <v>#REF!</v>
      </c>
      <c r="X627" s="143"/>
      <c r="AA627" s="649" t="s">
        <v>193</v>
      </c>
      <c r="AB627" s="649"/>
      <c r="AC627" s="40" t="s">
        <v>183</v>
      </c>
      <c r="AD627" s="41" t="str">
        <f>IF(AC627=AL$4,AM$4,IF(AC627=AL$5,AM$5,IF(AC627=AL$6,AM$6,IF(AC627=AL$7,AM$7,IF(AC627=AL$8,AM$8,"")))))</f>
        <v/>
      </c>
      <c r="AE627" s="41"/>
      <c r="AF627" s="41"/>
      <c r="AG627" s="266" t="s">
        <v>352</v>
      </c>
      <c r="AH627" s="265"/>
      <c r="AI627" s="42"/>
      <c r="AJ627" s="42"/>
      <c r="AK627" s="42"/>
      <c r="AL627" s="107">
        <f>IF(AC627="",0,1)</f>
        <v>0</v>
      </c>
      <c r="AM627" s="107">
        <f>IF(AB629="",0,1)</f>
        <v>0</v>
      </c>
      <c r="AN627" s="107">
        <f>IF(AB630="",0,1)</f>
        <v>0</v>
      </c>
      <c r="AO627" s="107">
        <f>IF(AB631="",0,1)</f>
        <v>0</v>
      </c>
      <c r="AP627" s="107">
        <f>IF(AB632="",0,1)</f>
        <v>0</v>
      </c>
      <c r="AQ627" s="107">
        <f>IF(AB633="",0,1)</f>
        <v>0</v>
      </c>
      <c r="AR627" s="107" t="e">
        <f>IF(#REF!="",0,1)</f>
        <v>#REF!</v>
      </c>
      <c r="AS627" s="107" t="e">
        <f>IF(#REF!="",0,1)</f>
        <v>#REF!</v>
      </c>
      <c r="AT627" s="107" t="e">
        <f>IF(#REF!="",0,1)</f>
        <v>#REF!</v>
      </c>
      <c r="AU627" s="107" t="e">
        <f>IF(#REF!="",0,1)</f>
        <v>#REF!</v>
      </c>
    </row>
    <row r="628" spans="4:47" x14ac:dyDescent="0.25">
      <c r="F628" s="439" t="s">
        <v>194</v>
      </c>
      <c r="G628" s="439" t="s">
        <v>195</v>
      </c>
      <c r="H628" s="439"/>
      <c r="I628" s="439"/>
      <c r="J628" s="439" t="s">
        <v>196</v>
      </c>
      <c r="K628" s="439"/>
      <c r="L628" s="439"/>
      <c r="M628" s="439"/>
      <c r="N628" s="439" t="s">
        <v>197</v>
      </c>
      <c r="X628" s="143"/>
      <c r="AC628" s="439" t="s">
        <v>194</v>
      </c>
      <c r="AD628" s="439" t="s">
        <v>195</v>
      </c>
      <c r="AE628" s="439"/>
      <c r="AF628" s="439"/>
      <c r="AG628" s="439" t="s">
        <v>196</v>
      </c>
      <c r="AH628" s="439"/>
      <c r="AI628" s="439"/>
      <c r="AJ628" s="439"/>
      <c r="AK628" s="439" t="s">
        <v>197</v>
      </c>
    </row>
    <row r="629" spans="4:47" ht="15" customHeight="1" x14ac:dyDescent="0.25">
      <c r="E629" s="44" t="str">
        <f>IF(N629="Yes", "X","")</f>
        <v/>
      </c>
      <c r="F629" s="482" t="str">
        <f>IF($F$26="","",$F$26)</f>
        <v>Food Access</v>
      </c>
      <c r="G629" s="651" t="s">
        <v>542</v>
      </c>
      <c r="H629" s="652"/>
      <c r="I629" s="652"/>
      <c r="J629" s="652"/>
      <c r="K629" s="652"/>
      <c r="L629" s="652"/>
      <c r="M629" s="653"/>
      <c r="N629" s="407"/>
      <c r="X629" s="143"/>
      <c r="AB629" s="44" t="str">
        <f>IF(AK629="Yes", "X","")</f>
        <v/>
      </c>
      <c r="AC629" s="482" t="str">
        <f>IF($F$26="","",$F$26)</f>
        <v>Food Access</v>
      </c>
      <c r="AD629" s="651" t="s">
        <v>542</v>
      </c>
      <c r="AE629" s="652"/>
      <c r="AF629" s="652"/>
      <c r="AG629" s="652"/>
      <c r="AH629" s="652"/>
      <c r="AI629" s="652"/>
      <c r="AJ629" s="653"/>
      <c r="AK629" s="407"/>
    </row>
    <row r="630" spans="4:47" ht="15" customHeight="1" x14ac:dyDescent="0.25">
      <c r="E630" s="44" t="str">
        <f>IF(G627="","",IF(N630&gt;0,IF(N630&lt;=G627,"X",""),""))</f>
        <v/>
      </c>
      <c r="F630" s="261" t="str">
        <f>IF($F$27="","",$F$27)</f>
        <v>Education</v>
      </c>
      <c r="G630" s="646"/>
      <c r="H630" s="647"/>
      <c r="I630" s="648"/>
      <c r="J630" s="646"/>
      <c r="K630" s="647"/>
      <c r="L630" s="647"/>
      <c r="M630" s="648"/>
      <c r="N630" s="116"/>
      <c r="X630" s="143"/>
      <c r="AB630" s="44" t="str">
        <f>IF(AD627="","",IF(AK630&gt;0,IF(AK630&lt;=AD627,"X",""),""))</f>
        <v/>
      </c>
      <c r="AC630" s="261" t="str">
        <f>IF($F$27="","",$F$27)</f>
        <v>Education</v>
      </c>
      <c r="AD630" s="646"/>
      <c r="AE630" s="647"/>
      <c r="AF630" s="648"/>
      <c r="AG630" s="646"/>
      <c r="AH630" s="647"/>
      <c r="AI630" s="647"/>
      <c r="AJ630" s="648"/>
      <c r="AK630" s="116"/>
    </row>
    <row r="631" spans="4:47" ht="15" customHeight="1" x14ac:dyDescent="0.25">
      <c r="E631" s="44" t="str">
        <f>IF(G627="","",IF(N631&gt;0,IF(N631&lt;=G627,"X",""),""))</f>
        <v/>
      </c>
      <c r="F631" s="261" t="str">
        <f>IF($F$28="","",$F$28)</f>
        <v>Job Training</v>
      </c>
      <c r="G631" s="646"/>
      <c r="H631" s="647"/>
      <c r="I631" s="648"/>
      <c r="J631" s="646"/>
      <c r="K631" s="647"/>
      <c r="L631" s="647"/>
      <c r="M631" s="648"/>
      <c r="N631" s="116"/>
      <c r="X631" s="143"/>
      <c r="AB631" s="44" t="str">
        <f>IF(AD627="","",IF(AK631&gt;0,IF(AK631&lt;=AD627,"X",""),""))</f>
        <v/>
      </c>
      <c r="AC631" s="261" t="str">
        <f>IF($F$28="","",$F$28)</f>
        <v>Job Training</v>
      </c>
      <c r="AD631" s="646"/>
      <c r="AE631" s="647"/>
      <c r="AF631" s="648"/>
      <c r="AG631" s="646"/>
      <c r="AH631" s="647"/>
      <c r="AI631" s="647"/>
      <c r="AJ631" s="648"/>
      <c r="AK631" s="116"/>
    </row>
    <row r="632" spans="4:47" ht="15" customHeight="1" x14ac:dyDescent="0.25">
      <c r="E632" s="44" t="str">
        <f>IF(G627="","",IF(N632&gt;0,IF(N632&lt;=G627,"X",""),""))</f>
        <v/>
      </c>
      <c r="F632" s="261" t="str">
        <f>IF($F$29="","",$F$29)</f>
        <v>Recreation</v>
      </c>
      <c r="G632" s="646"/>
      <c r="H632" s="647"/>
      <c r="I632" s="648"/>
      <c r="J632" s="646"/>
      <c r="K632" s="647"/>
      <c r="L632" s="647"/>
      <c r="M632" s="648"/>
      <c r="N632" s="116"/>
      <c r="X632" s="143"/>
      <c r="AB632" s="44" t="str">
        <f>IF(AD627="","",IF(AK632&gt;0,IF(AK632&lt;=AD627,"X",""),""))</f>
        <v/>
      </c>
      <c r="AC632" s="261" t="str">
        <f>IF($F$29="","",$F$29)</f>
        <v>Recreation</v>
      </c>
      <c r="AD632" s="646"/>
      <c r="AE632" s="647"/>
      <c r="AF632" s="648"/>
      <c r="AG632" s="646"/>
      <c r="AH632" s="647"/>
      <c r="AI632" s="647"/>
      <c r="AJ632" s="648"/>
      <c r="AK632" s="116"/>
    </row>
    <row r="633" spans="4:47" ht="15" customHeight="1" x14ac:dyDescent="0.25">
      <c r="E633" s="44" t="str">
        <f>IF(G627="","",IF(N633&gt;0,IF(N633&lt;=G627,"X",""),""))</f>
        <v/>
      </c>
      <c r="F633" s="261" t="str">
        <f>IF($F$30="","",$F$30)</f>
        <v>Health Services</v>
      </c>
      <c r="G633" s="646"/>
      <c r="H633" s="647"/>
      <c r="I633" s="648"/>
      <c r="J633" s="646"/>
      <c r="K633" s="647"/>
      <c r="L633" s="647"/>
      <c r="M633" s="648"/>
      <c r="N633" s="116"/>
      <c r="X633" s="143"/>
      <c r="AB633" s="44" t="str">
        <f>IF(AD627="","",IF(AK633&gt;0,IF(AK633&lt;=AD627,"X",""),""))</f>
        <v/>
      </c>
      <c r="AC633" s="261" t="str">
        <f>IF($F$30="","",$F$30)</f>
        <v>Health Services</v>
      </c>
      <c r="AD633" s="646"/>
      <c r="AE633" s="647"/>
      <c r="AF633" s="648"/>
      <c r="AG633" s="646"/>
      <c r="AH633" s="647"/>
      <c r="AI633" s="647"/>
      <c r="AJ633" s="648"/>
      <c r="AK633" s="116"/>
    </row>
    <row r="634" spans="4:47" ht="14.4" thickBot="1" x14ac:dyDescent="0.3">
      <c r="D634" s="38"/>
      <c r="E634" s="38"/>
      <c r="F634" s="38"/>
      <c r="G634" s="38"/>
      <c r="H634" s="38"/>
      <c r="I634" s="38"/>
      <c r="J634" s="38"/>
      <c r="K634" s="38"/>
      <c r="L634" s="38"/>
      <c r="M634" s="38"/>
      <c r="N634" s="38"/>
      <c r="X634" s="143"/>
      <c r="AA634" s="38"/>
      <c r="AB634" s="38"/>
      <c r="AC634" s="38"/>
      <c r="AD634" s="38"/>
      <c r="AE634" s="38"/>
      <c r="AF634" s="38"/>
      <c r="AG634" s="38"/>
      <c r="AH634" s="38"/>
      <c r="AI634" s="38"/>
      <c r="AJ634" s="38"/>
      <c r="AK634" s="38"/>
    </row>
    <row r="635" spans="4:47" x14ac:dyDescent="0.25">
      <c r="D635" s="654"/>
      <c r="E635" s="654"/>
      <c r="F635" s="654"/>
      <c r="G635" s="654"/>
      <c r="H635" s="654"/>
      <c r="I635" s="654"/>
      <c r="J635" s="654"/>
      <c r="K635" s="654"/>
      <c r="L635" s="654"/>
      <c r="M635" s="654"/>
      <c r="N635" s="654"/>
      <c r="X635" s="143"/>
      <c r="AA635" s="654"/>
      <c r="AB635" s="654"/>
      <c r="AC635" s="654"/>
      <c r="AD635" s="654"/>
      <c r="AE635" s="654"/>
      <c r="AF635" s="654"/>
      <c r="AG635" s="654"/>
      <c r="AH635" s="654"/>
      <c r="AI635" s="654"/>
      <c r="AJ635" s="654"/>
      <c r="AK635" s="654"/>
    </row>
    <row r="636" spans="4:47" x14ac:dyDescent="0.25">
      <c r="E636" s="34" t="s">
        <v>191</v>
      </c>
      <c r="F636" s="39">
        <f>F626+1</f>
        <v>56</v>
      </c>
      <c r="G636" s="34" t="s">
        <v>192</v>
      </c>
      <c r="H636" s="34"/>
      <c r="I636" s="34"/>
      <c r="J636" s="266" t="s">
        <v>351</v>
      </c>
      <c r="K636" s="265"/>
      <c r="X636" s="143"/>
      <c r="AB636" s="34" t="s">
        <v>191</v>
      </c>
      <c r="AC636" s="39">
        <f>AC626+1</f>
        <v>56</v>
      </c>
      <c r="AD636" s="34" t="s">
        <v>192</v>
      </c>
      <c r="AE636" s="34"/>
      <c r="AF636" s="34"/>
      <c r="AG636" s="266" t="s">
        <v>351</v>
      </c>
      <c r="AH636" s="265"/>
    </row>
    <row r="637" spans="4:47" x14ac:dyDescent="0.25">
      <c r="D637" s="649" t="s">
        <v>193</v>
      </c>
      <c r="E637" s="649"/>
      <c r="F637" s="40" t="s">
        <v>183</v>
      </c>
      <c r="G637" s="41">
        <f>IF(F637=O$4,P$4,IF(F637=O$5,P$5,IF(F637=O$6,P$6,IF(F637=O$7,P$7,IF(F637=O$8,P$8,"")))))</f>
        <v>0</v>
      </c>
      <c r="H637" s="41"/>
      <c r="I637" s="41"/>
      <c r="J637" s="266" t="s">
        <v>352</v>
      </c>
      <c r="K637" s="265"/>
      <c r="L637" s="42"/>
      <c r="M637" s="42"/>
      <c r="N637" s="42"/>
      <c r="O637" s="107">
        <f>IF(F637="",0,1)</f>
        <v>0</v>
      </c>
      <c r="P637" s="107">
        <f>IF(E639="",0,1)</f>
        <v>0</v>
      </c>
      <c r="Q637" s="107">
        <f>IF(E640="",0,1)</f>
        <v>0</v>
      </c>
      <c r="R637" s="107">
        <f>IF(E641="",0,1)</f>
        <v>0</v>
      </c>
      <c r="S637" s="107">
        <f>IF(E642="",0,1)</f>
        <v>0</v>
      </c>
      <c r="T637" s="107">
        <f>IF(E643="",0,1)</f>
        <v>0</v>
      </c>
      <c r="U637" s="107" t="e">
        <f>IF(#REF!="",0,1)</f>
        <v>#REF!</v>
      </c>
      <c r="V637" s="107" t="e">
        <f>IF(#REF!="",0,1)</f>
        <v>#REF!</v>
      </c>
      <c r="W637" s="107" t="e">
        <f>IF(#REF!="",0,1)</f>
        <v>#REF!</v>
      </c>
      <c r="X637" s="143"/>
      <c r="AA637" s="649" t="s">
        <v>193</v>
      </c>
      <c r="AB637" s="649"/>
      <c r="AC637" s="40" t="s">
        <v>183</v>
      </c>
      <c r="AD637" s="41" t="str">
        <f>IF(AC637=AL$4,AM$4,IF(AC637=AL$5,AM$5,IF(AC637=AL$6,AM$6,IF(AC637=AL$7,AM$7,IF(AC637=AL$8,AM$8,"")))))</f>
        <v/>
      </c>
      <c r="AE637" s="41"/>
      <c r="AF637" s="41"/>
      <c r="AG637" s="266" t="s">
        <v>352</v>
      </c>
      <c r="AH637" s="265"/>
      <c r="AI637" s="42"/>
      <c r="AJ637" s="42"/>
      <c r="AK637" s="42"/>
      <c r="AL637" s="107">
        <f>IF(AC637="",0,1)</f>
        <v>0</v>
      </c>
      <c r="AM637" s="107">
        <f>IF(AB639="",0,1)</f>
        <v>0</v>
      </c>
      <c r="AN637" s="107">
        <f>IF(AB640="",0,1)</f>
        <v>0</v>
      </c>
      <c r="AO637" s="107">
        <f>IF(AB641="",0,1)</f>
        <v>0</v>
      </c>
      <c r="AP637" s="107">
        <f>IF(AB642="",0,1)</f>
        <v>0</v>
      </c>
      <c r="AQ637" s="107">
        <f>IF(AB643="",0,1)</f>
        <v>0</v>
      </c>
      <c r="AR637" s="107" t="e">
        <f>IF(#REF!="",0,1)</f>
        <v>#REF!</v>
      </c>
      <c r="AS637" s="107" t="e">
        <f>IF(#REF!="",0,1)</f>
        <v>#REF!</v>
      </c>
      <c r="AT637" s="107" t="e">
        <f>IF(#REF!="",0,1)</f>
        <v>#REF!</v>
      </c>
      <c r="AU637" s="107" t="e">
        <f>IF(#REF!="",0,1)</f>
        <v>#REF!</v>
      </c>
    </row>
    <row r="638" spans="4:47" x14ac:dyDescent="0.25">
      <c r="F638" s="439" t="s">
        <v>194</v>
      </c>
      <c r="G638" s="439" t="s">
        <v>195</v>
      </c>
      <c r="H638" s="439"/>
      <c r="I638" s="439"/>
      <c r="J638" s="439" t="s">
        <v>196</v>
      </c>
      <c r="K638" s="439"/>
      <c r="L638" s="439"/>
      <c r="M638" s="439"/>
      <c r="N638" s="439" t="s">
        <v>197</v>
      </c>
      <c r="X638" s="143"/>
      <c r="AC638" s="439" t="s">
        <v>194</v>
      </c>
      <c r="AD638" s="439" t="s">
        <v>195</v>
      </c>
      <c r="AE638" s="439"/>
      <c r="AF638" s="439"/>
      <c r="AG638" s="439" t="s">
        <v>196</v>
      </c>
      <c r="AH638" s="439"/>
      <c r="AI638" s="439"/>
      <c r="AJ638" s="439"/>
      <c r="AK638" s="439" t="s">
        <v>197</v>
      </c>
    </row>
    <row r="639" spans="4:47" ht="15" customHeight="1" x14ac:dyDescent="0.25">
      <c r="E639" s="44" t="str">
        <f>IF(N639="Yes", "X","")</f>
        <v/>
      </c>
      <c r="F639" s="482" t="str">
        <f>IF($F$26="","",$F$26)</f>
        <v>Food Access</v>
      </c>
      <c r="G639" s="651" t="s">
        <v>542</v>
      </c>
      <c r="H639" s="652"/>
      <c r="I639" s="652"/>
      <c r="J639" s="652"/>
      <c r="K639" s="652"/>
      <c r="L639" s="652"/>
      <c r="M639" s="653"/>
      <c r="N639" s="407"/>
      <c r="X639" s="143"/>
      <c r="AB639" s="44" t="str">
        <f>IF(AK639="Yes", "X","")</f>
        <v/>
      </c>
      <c r="AC639" s="482" t="str">
        <f>IF($F$26="","",$F$26)</f>
        <v>Food Access</v>
      </c>
      <c r="AD639" s="651" t="s">
        <v>542</v>
      </c>
      <c r="AE639" s="652"/>
      <c r="AF639" s="652"/>
      <c r="AG639" s="652"/>
      <c r="AH639" s="652"/>
      <c r="AI639" s="652"/>
      <c r="AJ639" s="653"/>
      <c r="AK639" s="407"/>
    </row>
    <row r="640" spans="4:47" ht="15" customHeight="1" x14ac:dyDescent="0.25">
      <c r="E640" s="44" t="str">
        <f>IF(G637="","",IF(N640&gt;0,IF(N640&lt;=G637,"X",""),""))</f>
        <v/>
      </c>
      <c r="F640" s="261" t="str">
        <f>IF($F$27="","",$F$27)</f>
        <v>Education</v>
      </c>
      <c r="G640" s="646"/>
      <c r="H640" s="647"/>
      <c r="I640" s="648"/>
      <c r="J640" s="646"/>
      <c r="K640" s="647"/>
      <c r="L640" s="647"/>
      <c r="M640" s="648"/>
      <c r="N640" s="116"/>
      <c r="X640" s="143"/>
      <c r="AB640" s="44" t="str">
        <f>IF(AD637="","",IF(AK640&gt;0,IF(AK640&lt;=AD637,"X",""),""))</f>
        <v/>
      </c>
      <c r="AC640" s="261" t="str">
        <f>IF($F$27="","",$F$27)</f>
        <v>Education</v>
      </c>
      <c r="AD640" s="646"/>
      <c r="AE640" s="647"/>
      <c r="AF640" s="648"/>
      <c r="AG640" s="646"/>
      <c r="AH640" s="647"/>
      <c r="AI640" s="647"/>
      <c r="AJ640" s="648"/>
      <c r="AK640" s="116"/>
    </row>
    <row r="641" spans="4:47" ht="15" customHeight="1" x14ac:dyDescent="0.25">
      <c r="E641" s="44" t="str">
        <f>IF(G637="","",IF(N641&gt;0,IF(N641&lt;=G637,"X",""),""))</f>
        <v/>
      </c>
      <c r="F641" s="261" t="str">
        <f>IF($F$28="","",$F$28)</f>
        <v>Job Training</v>
      </c>
      <c r="G641" s="646"/>
      <c r="H641" s="647"/>
      <c r="I641" s="648"/>
      <c r="J641" s="646"/>
      <c r="K641" s="647"/>
      <c r="L641" s="647"/>
      <c r="M641" s="648"/>
      <c r="N641" s="116"/>
      <c r="X641" s="143"/>
      <c r="AB641" s="44" t="str">
        <f>IF(AD637="","",IF(AK641&gt;0,IF(AK641&lt;=AD637,"X",""),""))</f>
        <v/>
      </c>
      <c r="AC641" s="261" t="str">
        <f>IF($F$28="","",$F$28)</f>
        <v>Job Training</v>
      </c>
      <c r="AD641" s="646"/>
      <c r="AE641" s="647"/>
      <c r="AF641" s="648"/>
      <c r="AG641" s="646"/>
      <c r="AH641" s="647"/>
      <c r="AI641" s="647"/>
      <c r="AJ641" s="648"/>
      <c r="AK641" s="116"/>
    </row>
    <row r="642" spans="4:47" ht="15" customHeight="1" x14ac:dyDescent="0.25">
      <c r="E642" s="44" t="str">
        <f>IF(G637="","",IF(N642&gt;0,IF(N642&lt;=G637,"X",""),""))</f>
        <v/>
      </c>
      <c r="F642" s="261" t="str">
        <f>IF($F$29="","",$F$29)</f>
        <v>Recreation</v>
      </c>
      <c r="G642" s="646"/>
      <c r="H642" s="647"/>
      <c r="I642" s="648"/>
      <c r="J642" s="646"/>
      <c r="K642" s="647"/>
      <c r="L642" s="647"/>
      <c r="M642" s="648"/>
      <c r="N642" s="116"/>
      <c r="X642" s="143"/>
      <c r="AB642" s="44" t="str">
        <f>IF(AD637="","",IF(AK642&gt;0,IF(AK642&lt;=AD637,"X",""),""))</f>
        <v/>
      </c>
      <c r="AC642" s="261" t="str">
        <f>IF($F$29="","",$F$29)</f>
        <v>Recreation</v>
      </c>
      <c r="AD642" s="646"/>
      <c r="AE642" s="647"/>
      <c r="AF642" s="648"/>
      <c r="AG642" s="646"/>
      <c r="AH642" s="647"/>
      <c r="AI642" s="647"/>
      <c r="AJ642" s="648"/>
      <c r="AK642" s="116"/>
    </row>
    <row r="643" spans="4:47" ht="15" customHeight="1" x14ac:dyDescent="0.25">
      <c r="E643" s="44" t="str">
        <f>IF(G637="","",IF(N643&gt;0,IF(N643&lt;=G637,"X",""),""))</f>
        <v/>
      </c>
      <c r="F643" s="261" t="str">
        <f>IF($F$30="","",$F$30)</f>
        <v>Health Services</v>
      </c>
      <c r="G643" s="646"/>
      <c r="H643" s="647"/>
      <c r="I643" s="648"/>
      <c r="J643" s="646"/>
      <c r="K643" s="647"/>
      <c r="L643" s="647"/>
      <c r="M643" s="648"/>
      <c r="N643" s="116"/>
      <c r="X643" s="143"/>
      <c r="AB643" s="44" t="str">
        <f>IF(AD637="","",IF(AK643&gt;0,IF(AK643&lt;=AD637,"X",""),""))</f>
        <v/>
      </c>
      <c r="AC643" s="261" t="str">
        <f>IF($F$30="","",$F$30)</f>
        <v>Health Services</v>
      </c>
      <c r="AD643" s="646"/>
      <c r="AE643" s="647"/>
      <c r="AF643" s="648"/>
      <c r="AG643" s="646"/>
      <c r="AH643" s="647"/>
      <c r="AI643" s="647"/>
      <c r="AJ643" s="648"/>
      <c r="AK643" s="116"/>
    </row>
    <row r="644" spans="4:47" ht="14.4" thickBot="1" x14ac:dyDescent="0.3">
      <c r="D644" s="38"/>
      <c r="E644" s="38"/>
      <c r="F644" s="38"/>
      <c r="G644" s="38"/>
      <c r="H644" s="38"/>
      <c r="I644" s="38"/>
      <c r="J644" s="38"/>
      <c r="K644" s="38"/>
      <c r="L644" s="38"/>
      <c r="M644" s="38"/>
      <c r="N644" s="38"/>
      <c r="X644" s="143"/>
      <c r="AA644" s="38"/>
      <c r="AB644" s="38"/>
      <c r="AC644" s="38"/>
      <c r="AD644" s="38"/>
      <c r="AE644" s="38"/>
      <c r="AF644" s="38"/>
      <c r="AG644" s="38"/>
      <c r="AH644" s="38"/>
      <c r="AI644" s="38"/>
      <c r="AJ644" s="38"/>
      <c r="AK644" s="38"/>
    </row>
    <row r="645" spans="4:47" x14ac:dyDescent="0.25">
      <c r="D645" s="654"/>
      <c r="E645" s="654"/>
      <c r="F645" s="654"/>
      <c r="G645" s="654"/>
      <c r="H645" s="654"/>
      <c r="I645" s="654"/>
      <c r="J645" s="654"/>
      <c r="K645" s="654"/>
      <c r="L645" s="654"/>
      <c r="M645" s="654"/>
      <c r="N645" s="654"/>
      <c r="X645" s="143"/>
      <c r="AA645" s="654"/>
      <c r="AB645" s="654"/>
      <c r="AC645" s="654"/>
      <c r="AD645" s="654"/>
      <c r="AE645" s="654"/>
      <c r="AF645" s="654"/>
      <c r="AG645" s="654"/>
      <c r="AH645" s="654"/>
      <c r="AI645" s="654"/>
      <c r="AJ645" s="654"/>
      <c r="AK645" s="654"/>
    </row>
    <row r="646" spans="4:47" x14ac:dyDescent="0.25">
      <c r="E646" s="34" t="s">
        <v>191</v>
      </c>
      <c r="F646" s="39">
        <f>F636+1</f>
        <v>57</v>
      </c>
      <c r="G646" s="34" t="s">
        <v>192</v>
      </c>
      <c r="H646" s="34"/>
      <c r="I646" s="34"/>
      <c r="J646" s="266" t="s">
        <v>351</v>
      </c>
      <c r="K646" s="265"/>
      <c r="X646" s="143"/>
      <c r="AB646" s="34" t="s">
        <v>191</v>
      </c>
      <c r="AC646" s="39">
        <f>AC636+1</f>
        <v>57</v>
      </c>
      <c r="AD646" s="34" t="s">
        <v>192</v>
      </c>
      <c r="AE646" s="34"/>
      <c r="AF646" s="34"/>
      <c r="AG646" s="266" t="s">
        <v>351</v>
      </c>
      <c r="AH646" s="265"/>
    </row>
    <row r="647" spans="4:47" x14ac:dyDescent="0.25">
      <c r="D647" s="649" t="s">
        <v>193</v>
      </c>
      <c r="E647" s="649"/>
      <c r="F647" s="40" t="s">
        <v>183</v>
      </c>
      <c r="G647" s="41">
        <f>IF(F647=O$4,P$4,IF(F647=O$5,P$5,IF(F647=O$6,P$6,IF(F647=O$7,P$7,IF(F647=O$8,P$8,"")))))</f>
        <v>0</v>
      </c>
      <c r="H647" s="41"/>
      <c r="I647" s="41"/>
      <c r="J647" s="266" t="s">
        <v>352</v>
      </c>
      <c r="K647" s="265"/>
      <c r="L647" s="42"/>
      <c r="M647" s="42"/>
      <c r="N647" s="42"/>
      <c r="O647" s="107">
        <f>IF(F647="",0,1)</f>
        <v>0</v>
      </c>
      <c r="P647" s="107">
        <f>IF(E649="",0,1)</f>
        <v>0</v>
      </c>
      <c r="Q647" s="107">
        <f>IF(E650="",0,1)</f>
        <v>0</v>
      </c>
      <c r="R647" s="107">
        <f>IF(E651="",0,1)</f>
        <v>0</v>
      </c>
      <c r="S647" s="107">
        <f>IF(E652="",0,1)</f>
        <v>0</v>
      </c>
      <c r="T647" s="107">
        <f>IF(E653="",0,1)</f>
        <v>0</v>
      </c>
      <c r="U647" s="107" t="e">
        <f>IF(#REF!="",0,1)</f>
        <v>#REF!</v>
      </c>
      <c r="V647" s="107" t="e">
        <f>IF(#REF!="",0,1)</f>
        <v>#REF!</v>
      </c>
      <c r="W647" s="107" t="e">
        <f>IF(#REF!="",0,1)</f>
        <v>#REF!</v>
      </c>
      <c r="X647" s="143"/>
      <c r="AA647" s="649" t="s">
        <v>193</v>
      </c>
      <c r="AB647" s="649"/>
      <c r="AC647" s="40" t="s">
        <v>183</v>
      </c>
      <c r="AD647" s="41" t="str">
        <f>IF(AC647=AL$4,AM$4,IF(AC647=AL$5,AM$5,IF(AC647=AL$6,AM$6,IF(AC647=AL$7,AM$7,IF(AC647=AL$8,AM$8,"")))))</f>
        <v/>
      </c>
      <c r="AE647" s="41"/>
      <c r="AF647" s="41"/>
      <c r="AG647" s="266" t="s">
        <v>352</v>
      </c>
      <c r="AH647" s="265"/>
      <c r="AI647" s="42"/>
      <c r="AJ647" s="42"/>
      <c r="AK647" s="42"/>
      <c r="AL647" s="107">
        <f>IF(AC647="",0,1)</f>
        <v>0</v>
      </c>
      <c r="AM647" s="107">
        <f>IF(AB649="",0,1)</f>
        <v>0</v>
      </c>
      <c r="AN647" s="107">
        <f>IF(AB650="",0,1)</f>
        <v>0</v>
      </c>
      <c r="AO647" s="107">
        <f>IF(AB651="",0,1)</f>
        <v>0</v>
      </c>
      <c r="AP647" s="107">
        <f>IF(AB652="",0,1)</f>
        <v>0</v>
      </c>
      <c r="AQ647" s="107">
        <f>IF(AB653="",0,1)</f>
        <v>0</v>
      </c>
      <c r="AR647" s="107" t="e">
        <f>IF(#REF!="",0,1)</f>
        <v>#REF!</v>
      </c>
      <c r="AS647" s="107" t="e">
        <f>IF(#REF!="",0,1)</f>
        <v>#REF!</v>
      </c>
      <c r="AT647" s="107" t="e">
        <f>IF(#REF!="",0,1)</f>
        <v>#REF!</v>
      </c>
      <c r="AU647" s="107" t="e">
        <f>IF(#REF!="",0,1)</f>
        <v>#REF!</v>
      </c>
    </row>
    <row r="648" spans="4:47" x14ac:dyDescent="0.25">
      <c r="F648" s="439" t="s">
        <v>194</v>
      </c>
      <c r="G648" s="439" t="s">
        <v>195</v>
      </c>
      <c r="H648" s="439"/>
      <c r="I648" s="439"/>
      <c r="J648" s="439" t="s">
        <v>196</v>
      </c>
      <c r="K648" s="439"/>
      <c r="L648" s="439"/>
      <c r="M648" s="439"/>
      <c r="N648" s="439" t="s">
        <v>197</v>
      </c>
      <c r="X648" s="143"/>
      <c r="AC648" s="439" t="s">
        <v>194</v>
      </c>
      <c r="AD648" s="439" t="s">
        <v>195</v>
      </c>
      <c r="AE648" s="439"/>
      <c r="AF648" s="439"/>
      <c r="AG648" s="439" t="s">
        <v>196</v>
      </c>
      <c r="AH648" s="439"/>
      <c r="AI648" s="439"/>
      <c r="AJ648" s="439"/>
      <c r="AK648" s="439" t="s">
        <v>197</v>
      </c>
    </row>
    <row r="649" spans="4:47" ht="15" customHeight="1" x14ac:dyDescent="0.25">
      <c r="E649" s="44" t="str">
        <f>IF(N649="Yes", "X","")</f>
        <v/>
      </c>
      <c r="F649" s="482" t="str">
        <f>IF($F$26="","",$F$26)</f>
        <v>Food Access</v>
      </c>
      <c r="G649" s="651" t="s">
        <v>542</v>
      </c>
      <c r="H649" s="652"/>
      <c r="I649" s="652"/>
      <c r="J649" s="652"/>
      <c r="K649" s="652"/>
      <c r="L649" s="652"/>
      <c r="M649" s="653"/>
      <c r="N649" s="407"/>
      <c r="X649" s="143"/>
      <c r="AB649" s="44" t="str">
        <f>IF(AK649="Yes", "X","")</f>
        <v/>
      </c>
      <c r="AC649" s="482" t="str">
        <f>IF($F$26="","",$F$26)</f>
        <v>Food Access</v>
      </c>
      <c r="AD649" s="651" t="s">
        <v>542</v>
      </c>
      <c r="AE649" s="652"/>
      <c r="AF649" s="652"/>
      <c r="AG649" s="652"/>
      <c r="AH649" s="652"/>
      <c r="AI649" s="652"/>
      <c r="AJ649" s="653"/>
      <c r="AK649" s="407"/>
    </row>
    <row r="650" spans="4:47" ht="15" customHeight="1" x14ac:dyDescent="0.25">
      <c r="E650" s="44" t="str">
        <f>IF(G647="","",IF(N650&gt;0,IF(N650&lt;=G647,"X",""),""))</f>
        <v/>
      </c>
      <c r="F650" s="261" t="str">
        <f>IF($F$27="","",$F$27)</f>
        <v>Education</v>
      </c>
      <c r="G650" s="646"/>
      <c r="H650" s="647"/>
      <c r="I650" s="648"/>
      <c r="J650" s="646"/>
      <c r="K650" s="647"/>
      <c r="L650" s="647"/>
      <c r="M650" s="648"/>
      <c r="N650" s="116"/>
      <c r="X650" s="143"/>
      <c r="AB650" s="44" t="str">
        <f>IF(AD647="","",IF(AK650&gt;0,IF(AK650&lt;=AD647,"X",""),""))</f>
        <v/>
      </c>
      <c r="AC650" s="261" t="str">
        <f>IF($F$27="","",$F$27)</f>
        <v>Education</v>
      </c>
      <c r="AD650" s="646"/>
      <c r="AE650" s="647"/>
      <c r="AF650" s="648"/>
      <c r="AG650" s="646"/>
      <c r="AH650" s="647"/>
      <c r="AI650" s="647"/>
      <c r="AJ650" s="648"/>
      <c r="AK650" s="116"/>
    </row>
    <row r="651" spans="4:47" ht="15" customHeight="1" x14ac:dyDescent="0.25">
      <c r="E651" s="44" t="str">
        <f>IF(G647="","",IF(N651&gt;0,IF(N651&lt;=G647,"X",""),""))</f>
        <v/>
      </c>
      <c r="F651" s="261" t="str">
        <f>IF($F$28="","",$F$28)</f>
        <v>Job Training</v>
      </c>
      <c r="G651" s="646"/>
      <c r="H651" s="647"/>
      <c r="I651" s="648"/>
      <c r="J651" s="646"/>
      <c r="K651" s="647"/>
      <c r="L651" s="647"/>
      <c r="M651" s="648"/>
      <c r="N651" s="116"/>
      <c r="X651" s="143"/>
      <c r="AB651" s="44" t="str">
        <f>IF(AD647="","",IF(AK651&gt;0,IF(AK651&lt;=AD647,"X",""),""))</f>
        <v/>
      </c>
      <c r="AC651" s="261" t="str">
        <f>IF($F$28="","",$F$28)</f>
        <v>Job Training</v>
      </c>
      <c r="AD651" s="646"/>
      <c r="AE651" s="647"/>
      <c r="AF651" s="648"/>
      <c r="AG651" s="646"/>
      <c r="AH651" s="647"/>
      <c r="AI651" s="647"/>
      <c r="AJ651" s="648"/>
      <c r="AK651" s="116"/>
    </row>
    <row r="652" spans="4:47" ht="15" customHeight="1" x14ac:dyDescent="0.25">
      <c r="E652" s="44" t="str">
        <f>IF(G647="","",IF(N652&gt;0,IF(N652&lt;=G647,"X",""),""))</f>
        <v/>
      </c>
      <c r="F652" s="261" t="str">
        <f>IF($F$29="","",$F$29)</f>
        <v>Recreation</v>
      </c>
      <c r="G652" s="646"/>
      <c r="H652" s="647"/>
      <c r="I652" s="648"/>
      <c r="J652" s="646"/>
      <c r="K652" s="647"/>
      <c r="L652" s="647"/>
      <c r="M652" s="648"/>
      <c r="N652" s="116"/>
      <c r="X652" s="143"/>
      <c r="AB652" s="44" t="str">
        <f>IF(AD647="","",IF(AK652&gt;0,IF(AK652&lt;=AD647,"X",""),""))</f>
        <v/>
      </c>
      <c r="AC652" s="261" t="str">
        <f>IF($F$29="","",$F$29)</f>
        <v>Recreation</v>
      </c>
      <c r="AD652" s="646"/>
      <c r="AE652" s="647"/>
      <c r="AF652" s="648"/>
      <c r="AG652" s="646"/>
      <c r="AH652" s="647"/>
      <c r="AI652" s="647"/>
      <c r="AJ652" s="648"/>
      <c r="AK652" s="116"/>
    </row>
    <row r="653" spans="4:47" ht="15" customHeight="1" x14ac:dyDescent="0.25">
      <c r="E653" s="44" t="str">
        <f>IF(G647="","",IF(N653&gt;0,IF(N653&lt;=G647,"X",""),""))</f>
        <v/>
      </c>
      <c r="F653" s="261" t="str">
        <f>IF($F$30="","",$F$30)</f>
        <v>Health Services</v>
      </c>
      <c r="G653" s="646"/>
      <c r="H653" s="647"/>
      <c r="I653" s="648"/>
      <c r="J653" s="646"/>
      <c r="K653" s="647"/>
      <c r="L653" s="647"/>
      <c r="M653" s="648"/>
      <c r="N653" s="116"/>
      <c r="X653" s="143"/>
      <c r="AB653" s="44" t="str">
        <f>IF(AD647="","",IF(AK653&gt;0,IF(AK653&lt;=AD647,"X",""),""))</f>
        <v/>
      </c>
      <c r="AC653" s="261" t="str">
        <f>IF($F$30="","",$F$30)</f>
        <v>Health Services</v>
      </c>
      <c r="AD653" s="646"/>
      <c r="AE653" s="647"/>
      <c r="AF653" s="648"/>
      <c r="AG653" s="646"/>
      <c r="AH653" s="647"/>
      <c r="AI653" s="647"/>
      <c r="AJ653" s="648"/>
      <c r="AK653" s="116"/>
    </row>
    <row r="654" spans="4:47" ht="14.4" thickBot="1" x14ac:dyDescent="0.3">
      <c r="D654" s="38"/>
      <c r="E654" s="38"/>
      <c r="F654" s="38"/>
      <c r="G654" s="38"/>
      <c r="H654" s="38"/>
      <c r="I654" s="38"/>
      <c r="J654" s="38"/>
      <c r="K654" s="38"/>
      <c r="L654" s="38"/>
      <c r="M654" s="38"/>
      <c r="N654" s="38"/>
      <c r="X654" s="143"/>
      <c r="AA654" s="38"/>
      <c r="AB654" s="38"/>
      <c r="AC654" s="38"/>
      <c r="AD654" s="38"/>
      <c r="AE654" s="38"/>
      <c r="AF654" s="38"/>
      <c r="AG654" s="38"/>
      <c r="AH654" s="38"/>
      <c r="AI654" s="38"/>
      <c r="AJ654" s="38"/>
      <c r="AK654" s="38"/>
    </row>
    <row r="655" spans="4:47" x14ac:dyDescent="0.25">
      <c r="D655" s="654"/>
      <c r="E655" s="654"/>
      <c r="F655" s="654"/>
      <c r="G655" s="654"/>
      <c r="H655" s="654"/>
      <c r="I655" s="654"/>
      <c r="J655" s="654"/>
      <c r="K655" s="654"/>
      <c r="L655" s="654"/>
      <c r="M655" s="654"/>
      <c r="N655" s="654"/>
      <c r="X655" s="143"/>
      <c r="AA655" s="654"/>
      <c r="AB655" s="654"/>
      <c r="AC655" s="654"/>
      <c r="AD655" s="654"/>
      <c r="AE655" s="654"/>
      <c r="AF655" s="654"/>
      <c r="AG655" s="654"/>
      <c r="AH655" s="654"/>
      <c r="AI655" s="654"/>
      <c r="AJ655" s="654"/>
      <c r="AK655" s="654"/>
    </row>
    <row r="656" spans="4:47" x14ac:dyDescent="0.25">
      <c r="E656" s="34" t="s">
        <v>191</v>
      </c>
      <c r="F656" s="39">
        <f>F646+1</f>
        <v>58</v>
      </c>
      <c r="G656" s="34" t="s">
        <v>192</v>
      </c>
      <c r="H656" s="34"/>
      <c r="I656" s="34"/>
      <c r="J656" s="266" t="s">
        <v>351</v>
      </c>
      <c r="K656" s="265"/>
      <c r="X656" s="143"/>
      <c r="AB656" s="34" t="s">
        <v>191</v>
      </c>
      <c r="AC656" s="39">
        <f>AC646+1</f>
        <v>58</v>
      </c>
      <c r="AD656" s="34" t="s">
        <v>192</v>
      </c>
      <c r="AE656" s="34"/>
      <c r="AF656" s="34"/>
      <c r="AG656" s="266" t="s">
        <v>351</v>
      </c>
      <c r="AH656" s="265"/>
    </row>
    <row r="657" spans="4:47" x14ac:dyDescent="0.25">
      <c r="D657" s="649" t="s">
        <v>193</v>
      </c>
      <c r="E657" s="649"/>
      <c r="F657" s="40" t="s">
        <v>183</v>
      </c>
      <c r="G657" s="41">
        <f>IF(F657=O$4,P$4,IF(F657=O$5,P$5,IF(F657=O$6,P$6,IF(F657=O$7,P$7,IF(F657=O$8,P$8,"")))))</f>
        <v>0</v>
      </c>
      <c r="H657" s="41"/>
      <c r="I657" s="41"/>
      <c r="J657" s="266" t="s">
        <v>352</v>
      </c>
      <c r="K657" s="265"/>
      <c r="L657" s="42"/>
      <c r="M657" s="42"/>
      <c r="N657" s="42"/>
      <c r="O657" s="107">
        <f>IF(F657="",0,1)</f>
        <v>0</v>
      </c>
      <c r="P657" s="107">
        <f>IF(E659="",0,1)</f>
        <v>0</v>
      </c>
      <c r="Q657" s="107">
        <f>IF(E660="",0,1)</f>
        <v>0</v>
      </c>
      <c r="R657" s="107">
        <f>IF(E661="",0,1)</f>
        <v>0</v>
      </c>
      <c r="S657" s="107">
        <f>IF(E662="",0,1)</f>
        <v>0</v>
      </c>
      <c r="T657" s="107">
        <f>IF(E663="",0,1)</f>
        <v>0</v>
      </c>
      <c r="U657" s="107" t="e">
        <f>IF(#REF!="",0,1)</f>
        <v>#REF!</v>
      </c>
      <c r="V657" s="107" t="e">
        <f>IF(#REF!="",0,1)</f>
        <v>#REF!</v>
      </c>
      <c r="W657" s="107" t="e">
        <f>IF(#REF!="",0,1)</f>
        <v>#REF!</v>
      </c>
      <c r="X657" s="143"/>
      <c r="AA657" s="649" t="s">
        <v>193</v>
      </c>
      <c r="AB657" s="649"/>
      <c r="AC657" s="40" t="s">
        <v>183</v>
      </c>
      <c r="AD657" s="41" t="str">
        <f>IF(AC657=AL$4,AM$4,IF(AC657=AL$5,AM$5,IF(AC657=AL$6,AM$6,IF(AC657=AL$7,AM$7,IF(AC657=AL$8,AM$8,"")))))</f>
        <v/>
      </c>
      <c r="AE657" s="41"/>
      <c r="AF657" s="41"/>
      <c r="AG657" s="266" t="s">
        <v>352</v>
      </c>
      <c r="AH657" s="265"/>
      <c r="AI657" s="42"/>
      <c r="AJ657" s="42"/>
      <c r="AK657" s="42"/>
      <c r="AL657" s="107">
        <f>IF(AC657="",0,1)</f>
        <v>0</v>
      </c>
      <c r="AM657" s="107">
        <f>IF(AB659="",0,1)</f>
        <v>0</v>
      </c>
      <c r="AN657" s="107">
        <f>IF(AB660="",0,1)</f>
        <v>0</v>
      </c>
      <c r="AO657" s="107">
        <f>IF(AB661="",0,1)</f>
        <v>0</v>
      </c>
      <c r="AP657" s="107">
        <f>IF(AB662="",0,1)</f>
        <v>0</v>
      </c>
      <c r="AQ657" s="107">
        <f>IF(AB663="",0,1)</f>
        <v>0</v>
      </c>
      <c r="AR657" s="107" t="e">
        <f>IF(#REF!="",0,1)</f>
        <v>#REF!</v>
      </c>
      <c r="AS657" s="107" t="e">
        <f>IF(#REF!="",0,1)</f>
        <v>#REF!</v>
      </c>
      <c r="AT657" s="107" t="e">
        <f>IF(#REF!="",0,1)</f>
        <v>#REF!</v>
      </c>
      <c r="AU657" s="107" t="e">
        <f>IF(#REF!="",0,1)</f>
        <v>#REF!</v>
      </c>
    </row>
    <row r="658" spans="4:47" x14ac:dyDescent="0.25">
      <c r="F658" s="439" t="s">
        <v>194</v>
      </c>
      <c r="G658" s="439" t="s">
        <v>195</v>
      </c>
      <c r="H658" s="439"/>
      <c r="I658" s="439"/>
      <c r="J658" s="439" t="s">
        <v>196</v>
      </c>
      <c r="K658" s="439"/>
      <c r="L658" s="439"/>
      <c r="M658" s="439"/>
      <c r="N658" s="439" t="s">
        <v>197</v>
      </c>
      <c r="X658" s="143"/>
      <c r="AC658" s="439" t="s">
        <v>194</v>
      </c>
      <c r="AD658" s="439" t="s">
        <v>195</v>
      </c>
      <c r="AE658" s="439"/>
      <c r="AF658" s="439"/>
      <c r="AG658" s="439" t="s">
        <v>196</v>
      </c>
      <c r="AH658" s="439"/>
      <c r="AI658" s="439"/>
      <c r="AJ658" s="439"/>
      <c r="AK658" s="439" t="s">
        <v>197</v>
      </c>
    </row>
    <row r="659" spans="4:47" ht="15" customHeight="1" x14ac:dyDescent="0.25">
      <c r="E659" s="44" t="str">
        <f>IF(N659="Yes", "X","")</f>
        <v/>
      </c>
      <c r="F659" s="482" t="str">
        <f>IF($F$26="","",$F$26)</f>
        <v>Food Access</v>
      </c>
      <c r="G659" s="651" t="s">
        <v>542</v>
      </c>
      <c r="H659" s="652"/>
      <c r="I659" s="652"/>
      <c r="J659" s="652"/>
      <c r="K659" s="652"/>
      <c r="L659" s="652"/>
      <c r="M659" s="653"/>
      <c r="N659" s="407"/>
      <c r="X659" s="143"/>
      <c r="AB659" s="44" t="str">
        <f>IF(AK659="Yes", "X","")</f>
        <v/>
      </c>
      <c r="AC659" s="482" t="str">
        <f>IF($F$26="","",$F$26)</f>
        <v>Food Access</v>
      </c>
      <c r="AD659" s="651" t="s">
        <v>542</v>
      </c>
      <c r="AE659" s="652"/>
      <c r="AF659" s="652"/>
      <c r="AG659" s="652"/>
      <c r="AH659" s="652"/>
      <c r="AI659" s="652"/>
      <c r="AJ659" s="653"/>
      <c r="AK659" s="407"/>
    </row>
    <row r="660" spans="4:47" ht="15" customHeight="1" x14ac:dyDescent="0.25">
      <c r="E660" s="44" t="str">
        <f>IF(G657="","",IF(N660&gt;0,IF(N660&lt;=G657,"X",""),""))</f>
        <v/>
      </c>
      <c r="F660" s="261" t="str">
        <f>IF($F$27="","",$F$27)</f>
        <v>Education</v>
      </c>
      <c r="G660" s="646"/>
      <c r="H660" s="647"/>
      <c r="I660" s="648"/>
      <c r="J660" s="646"/>
      <c r="K660" s="647"/>
      <c r="L660" s="647"/>
      <c r="M660" s="648"/>
      <c r="N660" s="116"/>
      <c r="X660" s="143"/>
      <c r="AB660" s="44" t="str">
        <f>IF(AD657="","",IF(AK660&gt;0,IF(AK660&lt;=AD657,"X",""),""))</f>
        <v/>
      </c>
      <c r="AC660" s="261" t="str">
        <f>IF($F$27="","",$F$27)</f>
        <v>Education</v>
      </c>
      <c r="AD660" s="646"/>
      <c r="AE660" s="647"/>
      <c r="AF660" s="648"/>
      <c r="AG660" s="646"/>
      <c r="AH660" s="647"/>
      <c r="AI660" s="647"/>
      <c r="AJ660" s="648"/>
      <c r="AK660" s="116"/>
    </row>
    <row r="661" spans="4:47" ht="15" customHeight="1" x14ac:dyDescent="0.25">
      <c r="E661" s="44" t="str">
        <f>IF(G657="","",IF(N661&gt;0,IF(N661&lt;=G657,"X",""),""))</f>
        <v/>
      </c>
      <c r="F661" s="261" t="str">
        <f>IF($F$28="","",$F$28)</f>
        <v>Job Training</v>
      </c>
      <c r="G661" s="646"/>
      <c r="H661" s="647"/>
      <c r="I661" s="648"/>
      <c r="J661" s="646"/>
      <c r="K661" s="647"/>
      <c r="L661" s="647"/>
      <c r="M661" s="648"/>
      <c r="N661" s="116"/>
      <c r="X661" s="143"/>
      <c r="AB661" s="44" t="str">
        <f>IF(AD657="","",IF(AK661&gt;0,IF(AK661&lt;=AD657,"X",""),""))</f>
        <v/>
      </c>
      <c r="AC661" s="261" t="str">
        <f>IF($F$28="","",$F$28)</f>
        <v>Job Training</v>
      </c>
      <c r="AD661" s="646"/>
      <c r="AE661" s="647"/>
      <c r="AF661" s="648"/>
      <c r="AG661" s="646"/>
      <c r="AH661" s="647"/>
      <c r="AI661" s="647"/>
      <c r="AJ661" s="648"/>
      <c r="AK661" s="116"/>
    </row>
    <row r="662" spans="4:47" ht="15" customHeight="1" x14ac:dyDescent="0.25">
      <c r="E662" s="44" t="str">
        <f>IF(G657="","",IF(N662&gt;0,IF(N662&lt;=G657,"X",""),""))</f>
        <v/>
      </c>
      <c r="F662" s="261" t="str">
        <f>IF($F$29="","",$F$29)</f>
        <v>Recreation</v>
      </c>
      <c r="G662" s="646"/>
      <c r="H662" s="647"/>
      <c r="I662" s="648"/>
      <c r="J662" s="646"/>
      <c r="K662" s="647"/>
      <c r="L662" s="647"/>
      <c r="M662" s="648"/>
      <c r="N662" s="116"/>
      <c r="X662" s="143"/>
      <c r="AB662" s="44" t="str">
        <f>IF(AD657="","",IF(AK662&gt;0,IF(AK662&lt;=AD657,"X",""),""))</f>
        <v/>
      </c>
      <c r="AC662" s="261" t="str">
        <f>IF($F$29="","",$F$29)</f>
        <v>Recreation</v>
      </c>
      <c r="AD662" s="646"/>
      <c r="AE662" s="647"/>
      <c r="AF662" s="648"/>
      <c r="AG662" s="646"/>
      <c r="AH662" s="647"/>
      <c r="AI662" s="647"/>
      <c r="AJ662" s="648"/>
      <c r="AK662" s="116"/>
    </row>
    <row r="663" spans="4:47" ht="15" customHeight="1" x14ac:dyDescent="0.25">
      <c r="E663" s="44" t="str">
        <f>IF(G657="","",IF(N663&gt;0,IF(N663&lt;=G657,"X",""),""))</f>
        <v/>
      </c>
      <c r="F663" s="261" t="str">
        <f>IF($F$30="","",$F$30)</f>
        <v>Health Services</v>
      </c>
      <c r="G663" s="646"/>
      <c r="H663" s="647"/>
      <c r="I663" s="648"/>
      <c r="J663" s="646"/>
      <c r="K663" s="647"/>
      <c r="L663" s="647"/>
      <c r="M663" s="648"/>
      <c r="N663" s="116"/>
      <c r="X663" s="143"/>
      <c r="AB663" s="44" t="str">
        <f>IF(AD657="","",IF(AK663&gt;0,IF(AK663&lt;=AD657,"X",""),""))</f>
        <v/>
      </c>
      <c r="AC663" s="261" t="str">
        <f>IF($F$30="","",$F$30)</f>
        <v>Health Services</v>
      </c>
      <c r="AD663" s="646"/>
      <c r="AE663" s="647"/>
      <c r="AF663" s="648"/>
      <c r="AG663" s="646"/>
      <c r="AH663" s="647"/>
      <c r="AI663" s="647"/>
      <c r="AJ663" s="648"/>
      <c r="AK663" s="116"/>
    </row>
    <row r="664" spans="4:47" ht="14.4" thickBot="1" x14ac:dyDescent="0.3">
      <c r="D664" s="38"/>
      <c r="E664" s="38"/>
      <c r="F664" s="38"/>
      <c r="G664" s="38"/>
      <c r="H664" s="38"/>
      <c r="I664" s="38"/>
      <c r="J664" s="38"/>
      <c r="K664" s="38"/>
      <c r="L664" s="38"/>
      <c r="M664" s="38"/>
      <c r="N664" s="38"/>
      <c r="X664" s="143"/>
      <c r="AA664" s="38"/>
      <c r="AB664" s="38"/>
      <c r="AC664" s="38"/>
      <c r="AD664" s="38"/>
      <c r="AE664" s="38"/>
      <c r="AF664" s="38"/>
      <c r="AG664" s="38"/>
      <c r="AH664" s="38"/>
      <c r="AI664" s="38"/>
      <c r="AJ664" s="38"/>
      <c r="AK664" s="38"/>
    </row>
    <row r="665" spans="4:47" x14ac:dyDescent="0.25">
      <c r="D665" s="654"/>
      <c r="E665" s="654"/>
      <c r="F665" s="654"/>
      <c r="G665" s="654"/>
      <c r="H665" s="654"/>
      <c r="I665" s="654"/>
      <c r="J665" s="654"/>
      <c r="K665" s="654"/>
      <c r="L665" s="654"/>
      <c r="M665" s="654"/>
      <c r="N665" s="654"/>
      <c r="X665" s="143"/>
      <c r="AA665" s="654"/>
      <c r="AB665" s="654"/>
      <c r="AC665" s="654"/>
      <c r="AD665" s="654"/>
      <c r="AE665" s="654"/>
      <c r="AF665" s="654"/>
      <c r="AG665" s="654"/>
      <c r="AH665" s="654"/>
      <c r="AI665" s="654"/>
      <c r="AJ665" s="654"/>
      <c r="AK665" s="654"/>
    </row>
    <row r="666" spans="4:47" x14ac:dyDescent="0.25">
      <c r="E666" s="34" t="s">
        <v>191</v>
      </c>
      <c r="F666" s="39">
        <f>F656+1</f>
        <v>59</v>
      </c>
      <c r="G666" s="34" t="s">
        <v>192</v>
      </c>
      <c r="H666" s="34"/>
      <c r="I666" s="34"/>
      <c r="J666" s="266" t="s">
        <v>351</v>
      </c>
      <c r="K666" s="265"/>
      <c r="X666" s="143"/>
      <c r="AB666" s="34" t="s">
        <v>191</v>
      </c>
      <c r="AC666" s="39">
        <f>AC656+1</f>
        <v>59</v>
      </c>
      <c r="AD666" s="34" t="s">
        <v>192</v>
      </c>
      <c r="AE666" s="34"/>
      <c r="AF666" s="34"/>
      <c r="AG666" s="266" t="s">
        <v>351</v>
      </c>
      <c r="AH666" s="265"/>
    </row>
    <row r="667" spans="4:47" x14ac:dyDescent="0.25">
      <c r="D667" s="649" t="s">
        <v>193</v>
      </c>
      <c r="E667" s="649"/>
      <c r="F667" s="40" t="s">
        <v>183</v>
      </c>
      <c r="G667" s="41">
        <f>IF(F667=O$4,P$4,IF(F667=O$5,P$5,IF(F667=O$6,P$6,IF(F667=O$7,P$7,IF(F667=O$8,P$8,"")))))</f>
        <v>0</v>
      </c>
      <c r="H667" s="41"/>
      <c r="I667" s="41"/>
      <c r="J667" s="266" t="s">
        <v>352</v>
      </c>
      <c r="K667" s="265"/>
      <c r="L667" s="42"/>
      <c r="M667" s="42"/>
      <c r="N667" s="42"/>
      <c r="O667" s="107">
        <f>IF(F667="",0,1)</f>
        <v>0</v>
      </c>
      <c r="P667" s="107">
        <f>IF(E669="",0,1)</f>
        <v>0</v>
      </c>
      <c r="Q667" s="107">
        <f>IF(E670="",0,1)</f>
        <v>0</v>
      </c>
      <c r="R667" s="107">
        <f>IF(E671="",0,1)</f>
        <v>0</v>
      </c>
      <c r="S667" s="107">
        <f>IF(E672="",0,1)</f>
        <v>0</v>
      </c>
      <c r="T667" s="107">
        <f>IF(E673="",0,1)</f>
        <v>0</v>
      </c>
      <c r="U667" s="107" t="e">
        <f>IF(#REF!="",0,1)</f>
        <v>#REF!</v>
      </c>
      <c r="V667" s="107" t="e">
        <f>IF(#REF!="",0,1)</f>
        <v>#REF!</v>
      </c>
      <c r="W667" s="107" t="e">
        <f>IF(#REF!="",0,1)</f>
        <v>#REF!</v>
      </c>
      <c r="X667" s="143"/>
      <c r="AA667" s="649" t="s">
        <v>193</v>
      </c>
      <c r="AB667" s="649"/>
      <c r="AC667" s="40" t="s">
        <v>183</v>
      </c>
      <c r="AD667" s="41" t="str">
        <f>IF(AC667=AL$4,AM$4,IF(AC667=AL$5,AM$5,IF(AC667=AL$6,AM$6,IF(AC667=AL$7,AM$7,IF(AC667=AL$8,AM$8,"")))))</f>
        <v/>
      </c>
      <c r="AE667" s="41"/>
      <c r="AF667" s="41"/>
      <c r="AG667" s="266" t="s">
        <v>352</v>
      </c>
      <c r="AH667" s="265"/>
      <c r="AI667" s="42"/>
      <c r="AJ667" s="42"/>
      <c r="AK667" s="42"/>
      <c r="AL667" s="107">
        <f>IF(AC667="",0,1)</f>
        <v>0</v>
      </c>
      <c r="AM667" s="107">
        <f>IF(AB669="",0,1)</f>
        <v>0</v>
      </c>
      <c r="AN667" s="107">
        <f>IF(AB670="",0,1)</f>
        <v>0</v>
      </c>
      <c r="AO667" s="107">
        <f>IF(AB671="",0,1)</f>
        <v>0</v>
      </c>
      <c r="AP667" s="107">
        <f>IF(AB672="",0,1)</f>
        <v>0</v>
      </c>
      <c r="AQ667" s="107">
        <f>IF(AB673="",0,1)</f>
        <v>0</v>
      </c>
      <c r="AR667" s="107" t="e">
        <f>IF(#REF!="",0,1)</f>
        <v>#REF!</v>
      </c>
      <c r="AS667" s="107" t="e">
        <f>IF(#REF!="",0,1)</f>
        <v>#REF!</v>
      </c>
      <c r="AT667" s="107" t="e">
        <f>IF(#REF!="",0,1)</f>
        <v>#REF!</v>
      </c>
      <c r="AU667" s="107" t="e">
        <f>IF(#REF!="",0,1)</f>
        <v>#REF!</v>
      </c>
    </row>
    <row r="668" spans="4:47" x14ac:dyDescent="0.25">
      <c r="F668" s="439" t="s">
        <v>194</v>
      </c>
      <c r="G668" s="439" t="s">
        <v>195</v>
      </c>
      <c r="H668" s="439"/>
      <c r="I668" s="439"/>
      <c r="J668" s="439" t="s">
        <v>196</v>
      </c>
      <c r="K668" s="439"/>
      <c r="L668" s="439"/>
      <c r="M668" s="439"/>
      <c r="N668" s="439" t="s">
        <v>197</v>
      </c>
      <c r="X668" s="143"/>
      <c r="AC668" s="439" t="s">
        <v>194</v>
      </c>
      <c r="AD668" s="439" t="s">
        <v>195</v>
      </c>
      <c r="AE668" s="439"/>
      <c r="AF668" s="439"/>
      <c r="AG668" s="439" t="s">
        <v>196</v>
      </c>
      <c r="AH668" s="439"/>
      <c r="AI668" s="439"/>
      <c r="AJ668" s="439"/>
      <c r="AK668" s="439" t="s">
        <v>197</v>
      </c>
    </row>
    <row r="669" spans="4:47" ht="15" customHeight="1" x14ac:dyDescent="0.25">
      <c r="E669" s="44" t="str">
        <f>IF(N669="Yes", "X","")</f>
        <v/>
      </c>
      <c r="F669" s="482" t="str">
        <f>IF($F$26="","",$F$26)</f>
        <v>Food Access</v>
      </c>
      <c r="G669" s="651" t="s">
        <v>542</v>
      </c>
      <c r="H669" s="652"/>
      <c r="I669" s="652"/>
      <c r="J669" s="652"/>
      <c r="K669" s="652"/>
      <c r="L669" s="652"/>
      <c r="M669" s="653"/>
      <c r="N669" s="407"/>
      <c r="X669" s="143"/>
      <c r="AB669" s="44" t="str">
        <f>IF(AK669="Yes", "X","")</f>
        <v/>
      </c>
      <c r="AC669" s="482" t="str">
        <f>IF($F$26="","",$F$26)</f>
        <v>Food Access</v>
      </c>
      <c r="AD669" s="651" t="s">
        <v>542</v>
      </c>
      <c r="AE669" s="652"/>
      <c r="AF669" s="652"/>
      <c r="AG669" s="652"/>
      <c r="AH669" s="652"/>
      <c r="AI669" s="652"/>
      <c r="AJ669" s="653"/>
      <c r="AK669" s="407"/>
    </row>
    <row r="670" spans="4:47" ht="15" customHeight="1" x14ac:dyDescent="0.25">
      <c r="E670" s="44" t="str">
        <f>IF(G667="","",IF(N670&gt;0,IF(N670&lt;=G667,"X",""),""))</f>
        <v/>
      </c>
      <c r="F670" s="261" t="str">
        <f>IF($F$27="","",$F$27)</f>
        <v>Education</v>
      </c>
      <c r="G670" s="646"/>
      <c r="H670" s="647"/>
      <c r="I670" s="648"/>
      <c r="J670" s="646"/>
      <c r="K670" s="647"/>
      <c r="L670" s="647"/>
      <c r="M670" s="648"/>
      <c r="N670" s="116"/>
      <c r="X670" s="143"/>
      <c r="AB670" s="44" t="str">
        <f>IF(AD667="","",IF(AK670&gt;0,IF(AK670&lt;=AD667,"X",""),""))</f>
        <v/>
      </c>
      <c r="AC670" s="261" t="str">
        <f>IF($F$27="","",$F$27)</f>
        <v>Education</v>
      </c>
      <c r="AD670" s="646"/>
      <c r="AE670" s="647"/>
      <c r="AF670" s="648"/>
      <c r="AG670" s="646"/>
      <c r="AH670" s="647"/>
      <c r="AI670" s="647"/>
      <c r="AJ670" s="648"/>
      <c r="AK670" s="116"/>
    </row>
    <row r="671" spans="4:47" ht="15" customHeight="1" x14ac:dyDescent="0.25">
      <c r="E671" s="44" t="str">
        <f>IF(G667="","",IF(N671&gt;0,IF(N671&lt;=G667,"X",""),""))</f>
        <v/>
      </c>
      <c r="F671" s="261" t="str">
        <f>IF($F$28="","",$F$28)</f>
        <v>Job Training</v>
      </c>
      <c r="G671" s="646"/>
      <c r="H671" s="647"/>
      <c r="I671" s="648"/>
      <c r="J671" s="646"/>
      <c r="K671" s="647"/>
      <c r="L671" s="647"/>
      <c r="M671" s="648"/>
      <c r="N671" s="116"/>
      <c r="X671" s="143"/>
      <c r="AB671" s="44" t="str">
        <f>IF(AD667="","",IF(AK671&gt;0,IF(AK671&lt;=AD667,"X",""),""))</f>
        <v/>
      </c>
      <c r="AC671" s="261" t="str">
        <f>IF($F$28="","",$F$28)</f>
        <v>Job Training</v>
      </c>
      <c r="AD671" s="646"/>
      <c r="AE671" s="647"/>
      <c r="AF671" s="648"/>
      <c r="AG671" s="646"/>
      <c r="AH671" s="647"/>
      <c r="AI671" s="647"/>
      <c r="AJ671" s="648"/>
      <c r="AK671" s="116"/>
    </row>
    <row r="672" spans="4:47" ht="15" customHeight="1" x14ac:dyDescent="0.25">
      <c r="E672" s="44" t="str">
        <f>IF(G667="","",IF(N672&gt;0,IF(N672&lt;=G667,"X",""),""))</f>
        <v/>
      </c>
      <c r="F672" s="261" t="str">
        <f>IF($F$29="","",$F$29)</f>
        <v>Recreation</v>
      </c>
      <c r="G672" s="646"/>
      <c r="H672" s="647"/>
      <c r="I672" s="648"/>
      <c r="J672" s="646"/>
      <c r="K672" s="647"/>
      <c r="L672" s="647"/>
      <c r="M672" s="648"/>
      <c r="N672" s="116"/>
      <c r="X672" s="143"/>
      <c r="AB672" s="44" t="str">
        <f>IF(AD667="","",IF(AK672&gt;0,IF(AK672&lt;=AD667,"X",""),""))</f>
        <v/>
      </c>
      <c r="AC672" s="261" t="str">
        <f>IF($F$29="","",$F$29)</f>
        <v>Recreation</v>
      </c>
      <c r="AD672" s="646"/>
      <c r="AE672" s="647"/>
      <c r="AF672" s="648"/>
      <c r="AG672" s="646"/>
      <c r="AH672" s="647"/>
      <c r="AI672" s="647"/>
      <c r="AJ672" s="648"/>
      <c r="AK672" s="116"/>
    </row>
    <row r="673" spans="4:47" ht="15" customHeight="1" x14ac:dyDescent="0.25">
      <c r="E673" s="44" t="str">
        <f>IF(G667="","",IF(N673&gt;0,IF(N673&lt;=G667,"X",""),""))</f>
        <v/>
      </c>
      <c r="F673" s="261" t="str">
        <f>IF($F$30="","",$F$30)</f>
        <v>Health Services</v>
      </c>
      <c r="G673" s="646"/>
      <c r="H673" s="647"/>
      <c r="I673" s="648"/>
      <c r="J673" s="646"/>
      <c r="K673" s="647"/>
      <c r="L673" s="647"/>
      <c r="M673" s="648"/>
      <c r="N673" s="116"/>
      <c r="X673" s="143"/>
      <c r="AB673" s="44" t="str">
        <f>IF(AD667="","",IF(AK673&gt;0,IF(AK673&lt;=AD667,"X",""),""))</f>
        <v/>
      </c>
      <c r="AC673" s="261" t="str">
        <f>IF($F$30="","",$F$30)</f>
        <v>Health Services</v>
      </c>
      <c r="AD673" s="646"/>
      <c r="AE673" s="647"/>
      <c r="AF673" s="648"/>
      <c r="AG673" s="646"/>
      <c r="AH673" s="647"/>
      <c r="AI673" s="647"/>
      <c r="AJ673" s="648"/>
      <c r="AK673" s="116"/>
    </row>
    <row r="674" spans="4:47" ht="14.4" thickBot="1" x14ac:dyDescent="0.3">
      <c r="D674" s="38"/>
      <c r="E674" s="38"/>
      <c r="F674" s="38"/>
      <c r="G674" s="38"/>
      <c r="H674" s="38"/>
      <c r="I674" s="38"/>
      <c r="J674" s="38"/>
      <c r="K674" s="38"/>
      <c r="L674" s="38"/>
      <c r="M674" s="38"/>
      <c r="N674" s="38"/>
      <c r="X674" s="143"/>
      <c r="AA674" s="38"/>
      <c r="AB674" s="38"/>
      <c r="AC674" s="38"/>
      <c r="AD674" s="38"/>
      <c r="AE674" s="38"/>
      <c r="AF674" s="38"/>
      <c r="AG674" s="38"/>
      <c r="AH674" s="38"/>
      <c r="AI674" s="38"/>
      <c r="AJ674" s="38"/>
      <c r="AK674" s="38"/>
    </row>
    <row r="675" spans="4:47" x14ac:dyDescent="0.25">
      <c r="D675" s="654"/>
      <c r="E675" s="654"/>
      <c r="F675" s="654"/>
      <c r="G675" s="654"/>
      <c r="H675" s="654"/>
      <c r="I675" s="654"/>
      <c r="J675" s="654"/>
      <c r="K675" s="654"/>
      <c r="L675" s="654"/>
      <c r="M675" s="654"/>
      <c r="N675" s="654"/>
      <c r="X675" s="143"/>
      <c r="AA675" s="654"/>
      <c r="AB675" s="654"/>
      <c r="AC675" s="654"/>
      <c r="AD675" s="654"/>
      <c r="AE675" s="654"/>
      <c r="AF675" s="654"/>
      <c r="AG675" s="654"/>
      <c r="AH675" s="654"/>
      <c r="AI675" s="654"/>
      <c r="AJ675" s="654"/>
      <c r="AK675" s="654"/>
    </row>
    <row r="676" spans="4:47" x14ac:dyDescent="0.25">
      <c r="E676" s="34" t="s">
        <v>191</v>
      </c>
      <c r="F676" s="39">
        <f>F666+1</f>
        <v>60</v>
      </c>
      <c r="G676" s="34" t="s">
        <v>192</v>
      </c>
      <c r="H676" s="34"/>
      <c r="I676" s="34"/>
      <c r="J676" s="266" t="s">
        <v>351</v>
      </c>
      <c r="K676" s="265"/>
      <c r="X676" s="143"/>
      <c r="AB676" s="34" t="s">
        <v>191</v>
      </c>
      <c r="AC676" s="39">
        <f>AC666+1</f>
        <v>60</v>
      </c>
      <c r="AD676" s="34" t="s">
        <v>192</v>
      </c>
      <c r="AE676" s="34"/>
      <c r="AF676" s="34"/>
      <c r="AG676" s="266" t="s">
        <v>351</v>
      </c>
      <c r="AH676" s="265"/>
    </row>
    <row r="677" spans="4:47" x14ac:dyDescent="0.25">
      <c r="D677" s="649" t="s">
        <v>193</v>
      </c>
      <c r="E677" s="649"/>
      <c r="F677" s="40" t="s">
        <v>183</v>
      </c>
      <c r="G677" s="41">
        <f>IF(F677=O$4,P$4,IF(F677=O$5,P$5,IF(F677=O$6,P$6,IF(F677=O$7,P$7,IF(F677=O$8,P$8,"")))))</f>
        <v>0</v>
      </c>
      <c r="H677" s="41"/>
      <c r="I677" s="41"/>
      <c r="J677" s="266" t="s">
        <v>352</v>
      </c>
      <c r="K677" s="265"/>
      <c r="L677" s="42"/>
      <c r="M677" s="42"/>
      <c r="N677" s="42"/>
      <c r="O677" s="107">
        <f>IF(F677="",0,1)</f>
        <v>0</v>
      </c>
      <c r="P677" s="107">
        <f>IF(E679="",0,1)</f>
        <v>0</v>
      </c>
      <c r="Q677" s="107">
        <f>IF(E680="",0,1)</f>
        <v>0</v>
      </c>
      <c r="R677" s="107">
        <f>IF(E681="",0,1)</f>
        <v>0</v>
      </c>
      <c r="S677" s="107">
        <f>IF(E682="",0,1)</f>
        <v>0</v>
      </c>
      <c r="T677" s="107">
        <f>IF(E683="",0,1)</f>
        <v>0</v>
      </c>
      <c r="U677" s="107" t="e">
        <f>IF(#REF!="",0,1)</f>
        <v>#REF!</v>
      </c>
      <c r="V677" s="107" t="e">
        <f>IF(#REF!="",0,1)</f>
        <v>#REF!</v>
      </c>
      <c r="W677" s="107" t="e">
        <f>IF(#REF!="",0,1)</f>
        <v>#REF!</v>
      </c>
      <c r="X677" s="143"/>
      <c r="AA677" s="649" t="s">
        <v>193</v>
      </c>
      <c r="AB677" s="649"/>
      <c r="AC677" s="40" t="s">
        <v>183</v>
      </c>
      <c r="AD677" s="41" t="str">
        <f>IF(AC677=AL$4,AM$4,IF(AC677=AL$5,AM$5,IF(AC677=AL$6,AM$6,IF(AC677=AL$7,AM$7,IF(AC677=AL$8,AM$8,"")))))</f>
        <v/>
      </c>
      <c r="AE677" s="41"/>
      <c r="AF677" s="41"/>
      <c r="AG677" s="266" t="s">
        <v>352</v>
      </c>
      <c r="AH677" s="265"/>
      <c r="AI677" s="42"/>
      <c r="AJ677" s="42"/>
      <c r="AK677" s="42"/>
      <c r="AL677" s="107">
        <f>IF(AC677="",0,1)</f>
        <v>0</v>
      </c>
      <c r="AM677" s="107">
        <f>IF(AB679="",0,1)</f>
        <v>0</v>
      </c>
      <c r="AN677" s="107">
        <f>IF(AB680="",0,1)</f>
        <v>0</v>
      </c>
      <c r="AO677" s="107">
        <f>IF(AB681="",0,1)</f>
        <v>0</v>
      </c>
      <c r="AP677" s="107">
        <f>IF(AB682="",0,1)</f>
        <v>0</v>
      </c>
      <c r="AQ677" s="107">
        <f>IF(AB683="",0,1)</f>
        <v>0</v>
      </c>
      <c r="AR677" s="107" t="e">
        <f>IF(#REF!="",0,1)</f>
        <v>#REF!</v>
      </c>
      <c r="AS677" s="107" t="e">
        <f>IF(#REF!="",0,1)</f>
        <v>#REF!</v>
      </c>
      <c r="AT677" s="107" t="e">
        <f>IF(#REF!="",0,1)</f>
        <v>#REF!</v>
      </c>
      <c r="AU677" s="107" t="e">
        <f>IF(#REF!="",0,1)</f>
        <v>#REF!</v>
      </c>
    </row>
    <row r="678" spans="4:47" x14ac:dyDescent="0.25">
      <c r="F678" s="439" t="s">
        <v>194</v>
      </c>
      <c r="G678" s="439" t="s">
        <v>195</v>
      </c>
      <c r="H678" s="439"/>
      <c r="I678" s="439"/>
      <c r="J678" s="439" t="s">
        <v>196</v>
      </c>
      <c r="K678" s="439"/>
      <c r="L678" s="439"/>
      <c r="M678" s="439"/>
      <c r="N678" s="439" t="s">
        <v>197</v>
      </c>
      <c r="X678" s="143"/>
      <c r="AC678" s="439" t="s">
        <v>194</v>
      </c>
      <c r="AD678" s="439" t="s">
        <v>195</v>
      </c>
      <c r="AE678" s="439"/>
      <c r="AF678" s="439"/>
      <c r="AG678" s="439" t="s">
        <v>196</v>
      </c>
      <c r="AH678" s="439"/>
      <c r="AI678" s="439"/>
      <c r="AJ678" s="439"/>
      <c r="AK678" s="439" t="s">
        <v>197</v>
      </c>
    </row>
    <row r="679" spans="4:47" ht="15" customHeight="1" x14ac:dyDescent="0.25">
      <c r="E679" s="44" t="str">
        <f>IF(N679="Yes", "X","")</f>
        <v/>
      </c>
      <c r="F679" s="482" t="str">
        <f>IF($F$26="","",$F$26)</f>
        <v>Food Access</v>
      </c>
      <c r="G679" s="651" t="s">
        <v>542</v>
      </c>
      <c r="H679" s="652"/>
      <c r="I679" s="652"/>
      <c r="J679" s="652"/>
      <c r="K679" s="652"/>
      <c r="L679" s="652"/>
      <c r="M679" s="653"/>
      <c r="N679" s="407"/>
      <c r="X679" s="143"/>
      <c r="AB679" s="44" t="str">
        <f>IF(AK679="Yes", "X","")</f>
        <v/>
      </c>
      <c r="AC679" s="482" t="str">
        <f>IF($F$26="","",$F$26)</f>
        <v>Food Access</v>
      </c>
      <c r="AD679" s="651" t="s">
        <v>542</v>
      </c>
      <c r="AE679" s="652"/>
      <c r="AF679" s="652"/>
      <c r="AG679" s="652"/>
      <c r="AH679" s="652"/>
      <c r="AI679" s="652"/>
      <c r="AJ679" s="653"/>
      <c r="AK679" s="407"/>
    </row>
    <row r="680" spans="4:47" ht="15" customHeight="1" x14ac:dyDescent="0.25">
      <c r="E680" s="44" t="str">
        <f>IF(G677="","",IF(N680&gt;0,IF(N680&lt;=G677,"X",""),""))</f>
        <v/>
      </c>
      <c r="F680" s="261" t="str">
        <f>IF($F$27="","",$F$27)</f>
        <v>Education</v>
      </c>
      <c r="G680" s="646"/>
      <c r="H680" s="647"/>
      <c r="I680" s="648"/>
      <c r="J680" s="646"/>
      <c r="K680" s="647"/>
      <c r="L680" s="647"/>
      <c r="M680" s="648"/>
      <c r="N680" s="116"/>
      <c r="X680" s="143"/>
      <c r="AB680" s="44" t="str">
        <f>IF(AD677="","",IF(AK680&gt;0,IF(AK680&lt;=AD677,"X",""),""))</f>
        <v/>
      </c>
      <c r="AC680" s="261" t="str">
        <f>IF($F$27="","",$F$27)</f>
        <v>Education</v>
      </c>
      <c r="AD680" s="646"/>
      <c r="AE680" s="647"/>
      <c r="AF680" s="648"/>
      <c r="AG680" s="646"/>
      <c r="AH680" s="647"/>
      <c r="AI680" s="647"/>
      <c r="AJ680" s="648"/>
      <c r="AK680" s="116"/>
    </row>
    <row r="681" spans="4:47" ht="15" customHeight="1" x14ac:dyDescent="0.25">
      <c r="E681" s="44" t="str">
        <f>IF(G677="","",IF(N681&gt;0,IF(N681&lt;=G677,"X",""),""))</f>
        <v/>
      </c>
      <c r="F681" s="261" t="str">
        <f>IF($F$28="","",$F$28)</f>
        <v>Job Training</v>
      </c>
      <c r="G681" s="646"/>
      <c r="H681" s="647"/>
      <c r="I681" s="648"/>
      <c r="J681" s="646"/>
      <c r="K681" s="647"/>
      <c r="L681" s="647"/>
      <c r="M681" s="648"/>
      <c r="N681" s="116"/>
      <c r="X681" s="143"/>
      <c r="AB681" s="44" t="str">
        <f>IF(AD677="","",IF(AK681&gt;0,IF(AK681&lt;=AD677,"X",""),""))</f>
        <v/>
      </c>
      <c r="AC681" s="261" t="str">
        <f>IF($F$28="","",$F$28)</f>
        <v>Job Training</v>
      </c>
      <c r="AD681" s="646"/>
      <c r="AE681" s="647"/>
      <c r="AF681" s="648"/>
      <c r="AG681" s="646"/>
      <c r="AH681" s="647"/>
      <c r="AI681" s="647"/>
      <c r="AJ681" s="648"/>
      <c r="AK681" s="116"/>
    </row>
    <row r="682" spans="4:47" ht="15" customHeight="1" x14ac:dyDescent="0.25">
      <c r="E682" s="44" t="str">
        <f>IF(G677="","",IF(N682&gt;0,IF(N682&lt;=G677,"X",""),""))</f>
        <v/>
      </c>
      <c r="F682" s="261" t="str">
        <f>IF($F$29="","",$F$29)</f>
        <v>Recreation</v>
      </c>
      <c r="G682" s="646"/>
      <c r="H682" s="647"/>
      <c r="I682" s="648"/>
      <c r="J682" s="646"/>
      <c r="K682" s="647"/>
      <c r="L682" s="647"/>
      <c r="M682" s="648"/>
      <c r="N682" s="116"/>
      <c r="X682" s="143"/>
      <c r="AB682" s="44" t="str">
        <f>IF(AD677="","",IF(AK682&gt;0,IF(AK682&lt;=AD677,"X",""),""))</f>
        <v/>
      </c>
      <c r="AC682" s="261" t="str">
        <f>IF($F$29="","",$F$29)</f>
        <v>Recreation</v>
      </c>
      <c r="AD682" s="646"/>
      <c r="AE682" s="647"/>
      <c r="AF682" s="648"/>
      <c r="AG682" s="646"/>
      <c r="AH682" s="647"/>
      <c r="AI682" s="647"/>
      <c r="AJ682" s="648"/>
      <c r="AK682" s="116"/>
    </row>
    <row r="683" spans="4:47" ht="15" customHeight="1" x14ac:dyDescent="0.25">
      <c r="E683" s="44" t="str">
        <f>IF(G677="","",IF(N683&gt;0,IF(N683&lt;=G677,"X",""),""))</f>
        <v/>
      </c>
      <c r="F683" s="261" t="str">
        <f>IF($F$30="","",$F$30)</f>
        <v>Health Services</v>
      </c>
      <c r="G683" s="646"/>
      <c r="H683" s="647"/>
      <c r="I683" s="648"/>
      <c r="J683" s="646"/>
      <c r="K683" s="647"/>
      <c r="L683" s="647"/>
      <c r="M683" s="648"/>
      <c r="N683" s="116"/>
      <c r="X683" s="143"/>
      <c r="AB683" s="44" t="str">
        <f>IF(AD677="","",IF(AK683&gt;0,IF(AK683&lt;=AD677,"X",""),""))</f>
        <v/>
      </c>
      <c r="AC683" s="261" t="str">
        <f>IF($F$30="","",$F$30)</f>
        <v>Health Services</v>
      </c>
      <c r="AD683" s="646"/>
      <c r="AE683" s="647"/>
      <c r="AF683" s="648"/>
      <c r="AG683" s="646"/>
      <c r="AH683" s="647"/>
      <c r="AI683" s="647"/>
      <c r="AJ683" s="648"/>
      <c r="AK683" s="116"/>
    </row>
    <row r="684" spans="4:47" ht="14.4" thickBot="1" x14ac:dyDescent="0.3">
      <c r="D684" s="38"/>
      <c r="E684" s="38"/>
      <c r="F684" s="38"/>
      <c r="G684" s="38"/>
      <c r="H684" s="38"/>
      <c r="I684" s="38"/>
      <c r="J684" s="38"/>
      <c r="K684" s="38"/>
      <c r="L684" s="38"/>
      <c r="M684" s="38"/>
      <c r="N684" s="38"/>
      <c r="X684" s="143"/>
      <c r="AA684" s="38"/>
      <c r="AB684" s="38"/>
      <c r="AC684" s="38"/>
      <c r="AD684" s="38"/>
      <c r="AE684" s="38"/>
      <c r="AF684" s="38"/>
      <c r="AG684" s="38"/>
      <c r="AH684" s="38"/>
      <c r="AI684" s="38"/>
      <c r="AJ684" s="38"/>
      <c r="AK684" s="38"/>
    </row>
    <row r="685" spans="4:47" x14ac:dyDescent="0.25">
      <c r="D685" s="654"/>
      <c r="E685" s="654"/>
      <c r="F685" s="654"/>
      <c r="G685" s="654"/>
      <c r="H685" s="654"/>
      <c r="I685" s="654"/>
      <c r="J685" s="654"/>
      <c r="K685" s="654"/>
      <c r="L685" s="654"/>
      <c r="M685" s="654"/>
      <c r="N685" s="654"/>
      <c r="X685" s="143"/>
      <c r="AA685" s="654"/>
      <c r="AB685" s="654"/>
      <c r="AC685" s="654"/>
      <c r="AD685" s="654"/>
      <c r="AE685" s="654"/>
      <c r="AF685" s="654"/>
      <c r="AG685" s="654"/>
      <c r="AH685" s="654"/>
      <c r="AI685" s="654"/>
      <c r="AJ685" s="654"/>
      <c r="AK685" s="654"/>
    </row>
    <row r="686" spans="4:47" x14ac:dyDescent="0.25">
      <c r="E686" s="34" t="s">
        <v>191</v>
      </c>
      <c r="F686" s="39">
        <f>F676+1</f>
        <v>61</v>
      </c>
      <c r="G686" s="34" t="s">
        <v>192</v>
      </c>
      <c r="H686" s="34"/>
      <c r="I686" s="34"/>
      <c r="J686" s="266" t="s">
        <v>351</v>
      </c>
      <c r="K686" s="265"/>
      <c r="X686" s="143"/>
      <c r="AB686" s="34" t="s">
        <v>191</v>
      </c>
      <c r="AC686" s="39">
        <f>AC676+1</f>
        <v>61</v>
      </c>
      <c r="AD686" s="34" t="s">
        <v>192</v>
      </c>
      <c r="AE686" s="34"/>
      <c r="AF686" s="34"/>
      <c r="AG686" s="266" t="s">
        <v>351</v>
      </c>
      <c r="AH686" s="265"/>
    </row>
    <row r="687" spans="4:47" x14ac:dyDescent="0.25">
      <c r="D687" s="649" t="s">
        <v>193</v>
      </c>
      <c r="E687" s="649"/>
      <c r="F687" s="40" t="s">
        <v>183</v>
      </c>
      <c r="G687" s="41">
        <f>IF(F687=O$4,P$4,IF(F687=O$5,P$5,IF(F687=O$6,P$6,IF(F687=O$7,P$7,IF(F687=O$8,P$8,"")))))</f>
        <v>0</v>
      </c>
      <c r="H687" s="41"/>
      <c r="I687" s="41"/>
      <c r="J687" s="266" t="s">
        <v>352</v>
      </c>
      <c r="K687" s="265"/>
      <c r="L687" s="42"/>
      <c r="M687" s="42"/>
      <c r="N687" s="42"/>
      <c r="O687" s="107">
        <f>IF(F687="",0,1)</f>
        <v>0</v>
      </c>
      <c r="P687" s="107">
        <f>IF(E690="",0,1)</f>
        <v>0</v>
      </c>
      <c r="Q687" s="107">
        <f>IF(E691="",0,1)</f>
        <v>0</v>
      </c>
      <c r="R687" s="107">
        <f>IF(E692="",0,1)</f>
        <v>0</v>
      </c>
      <c r="S687" s="107">
        <f>IF(E693="",0,1)</f>
        <v>0</v>
      </c>
      <c r="T687" s="107">
        <f>IF(E694="",0,1)</f>
        <v>0</v>
      </c>
      <c r="U687" s="107" t="e">
        <f>IF(#REF!="",0,1)</f>
        <v>#REF!</v>
      </c>
      <c r="V687" s="107" t="e">
        <f>IF(#REF!="",0,1)</f>
        <v>#REF!</v>
      </c>
      <c r="W687" s="107" t="e">
        <f>IF(#REF!="",0,1)</f>
        <v>#REF!</v>
      </c>
      <c r="X687" s="143"/>
      <c r="AA687" s="649" t="s">
        <v>193</v>
      </c>
      <c r="AB687" s="649"/>
      <c r="AC687" s="40" t="s">
        <v>183</v>
      </c>
      <c r="AD687" s="41" t="str">
        <f>IF(AC687=AL$4,AM$4,IF(AC687=AL$5,AM$5,IF(AC687=AL$6,AM$6,IF(AC687=AL$7,AM$7,IF(AC687=AL$8,AM$8,"")))))</f>
        <v/>
      </c>
      <c r="AE687" s="41"/>
      <c r="AF687" s="41"/>
      <c r="AG687" s="266" t="s">
        <v>352</v>
      </c>
      <c r="AH687" s="265"/>
      <c r="AI687" s="42"/>
      <c r="AJ687" s="42"/>
      <c r="AK687" s="42"/>
      <c r="AL687" s="107">
        <f>IF(AC687="",0,1)</f>
        <v>0</v>
      </c>
      <c r="AM687" s="107">
        <f>IF(AB690="",0,1)</f>
        <v>0</v>
      </c>
      <c r="AN687" s="107">
        <f>IF(AB691="",0,1)</f>
        <v>0</v>
      </c>
      <c r="AO687" s="107">
        <f>IF(AB692="",0,1)</f>
        <v>0</v>
      </c>
      <c r="AP687" s="107">
        <f>IF(AB693="",0,1)</f>
        <v>0</v>
      </c>
      <c r="AQ687" s="107">
        <f>IF(AB694="",0,1)</f>
        <v>0</v>
      </c>
      <c r="AR687" s="107" t="e">
        <f>IF(#REF!="",0,1)</f>
        <v>#REF!</v>
      </c>
      <c r="AS687" s="107" t="e">
        <f>IF(#REF!="",0,1)</f>
        <v>#REF!</v>
      </c>
      <c r="AT687" s="107" t="e">
        <f>IF(#REF!="",0,1)</f>
        <v>#REF!</v>
      </c>
      <c r="AU687" s="107" t="e">
        <f>IF(#REF!="",0,1)</f>
        <v>#REF!</v>
      </c>
    </row>
    <row r="688" spans="4:47" x14ac:dyDescent="0.25">
      <c r="D688" s="650" t="s">
        <v>489</v>
      </c>
      <c r="E688" s="650"/>
      <c r="F688" s="40" t="s">
        <v>183</v>
      </c>
      <c r="G688" s="41">
        <f>IF(F688=O$4,T$4,IF(F688=O$5,T$5,IF(F688=O$6,T$6,IF(F688=O$7,T$7,IF(F688=O$8,T$8,"")))))</f>
        <v>0</v>
      </c>
      <c r="H688" s="425"/>
      <c r="I688" s="425"/>
      <c r="J688" s="425"/>
      <c r="K688" s="425"/>
      <c r="L688" s="425"/>
      <c r="M688" s="425"/>
      <c r="N688" s="425"/>
      <c r="X688" s="143"/>
      <c r="AA688" s="650" t="s">
        <v>489</v>
      </c>
      <c r="AB688" s="650"/>
      <c r="AC688" s="40" t="s">
        <v>183</v>
      </c>
      <c r="AD688" s="41" t="str">
        <f>IF(AC688=AL$4,AQ$4,IF(AC688=AL$5,AQ$5,IF(AC688=AL$6,AQ$6,IF(AC688=AL$7,AQ$7,IF(AC688=AL$8,AQ$8,"")))))</f>
        <v/>
      </c>
      <c r="AE688" s="425"/>
      <c r="AF688" s="425"/>
      <c r="AG688" s="425"/>
      <c r="AH688" s="425"/>
      <c r="AI688" s="425"/>
      <c r="AJ688" s="425"/>
      <c r="AK688" s="425"/>
    </row>
    <row r="689" spans="4:47" x14ac:dyDescent="0.25">
      <c r="F689" s="439" t="s">
        <v>194</v>
      </c>
      <c r="G689" s="439" t="s">
        <v>195</v>
      </c>
      <c r="H689" s="439"/>
      <c r="I689" s="439"/>
      <c r="J689" s="439" t="s">
        <v>196</v>
      </c>
      <c r="K689" s="439"/>
      <c r="L689" s="439"/>
      <c r="M689" s="439"/>
      <c r="N689" s="439" t="s">
        <v>197</v>
      </c>
      <c r="X689" s="143"/>
      <c r="AC689" s="439" t="s">
        <v>194</v>
      </c>
      <c r="AD689" s="439" t="s">
        <v>195</v>
      </c>
      <c r="AE689" s="439"/>
      <c r="AF689" s="439"/>
      <c r="AG689" s="439" t="s">
        <v>196</v>
      </c>
      <c r="AH689" s="439"/>
      <c r="AI689" s="439"/>
      <c r="AJ689" s="439"/>
      <c r="AK689" s="439" t="s">
        <v>197</v>
      </c>
    </row>
    <row r="690" spans="4:47" ht="15" customHeight="1" x14ac:dyDescent="0.25">
      <c r="E690" s="44" t="str">
        <f>IF(N690="Yes", "X","")</f>
        <v/>
      </c>
      <c r="F690" s="482" t="str">
        <f>IF($F$26="","",$F$26)</f>
        <v>Food Access</v>
      </c>
      <c r="G690" s="651" t="s">
        <v>542</v>
      </c>
      <c r="H690" s="652"/>
      <c r="I690" s="652"/>
      <c r="J690" s="652"/>
      <c r="K690" s="652"/>
      <c r="L690" s="652"/>
      <c r="M690" s="653"/>
      <c r="N690" s="407"/>
      <c r="X690" s="143"/>
      <c r="AB690" s="44" t="str">
        <f>IF(AK690="Yes", "X","")</f>
        <v/>
      </c>
      <c r="AC690" s="482" t="str">
        <f>IF($F$26="","",$F$26)</f>
        <v>Food Access</v>
      </c>
      <c r="AD690" s="651" t="s">
        <v>542</v>
      </c>
      <c r="AE690" s="652"/>
      <c r="AF690" s="652"/>
      <c r="AG690" s="652"/>
      <c r="AH690" s="652"/>
      <c r="AI690" s="652"/>
      <c r="AJ690" s="653"/>
      <c r="AK690" s="407"/>
    </row>
    <row r="691" spans="4:47" ht="15" customHeight="1" x14ac:dyDescent="0.25">
      <c r="E691" s="44" t="str">
        <f>IF(G687="","",IF(N691&gt;0,IF(N691&lt;=G687,"X",""),""))</f>
        <v/>
      </c>
      <c r="F691" s="261" t="str">
        <f>IF($F$27="","",$F$27)</f>
        <v>Education</v>
      </c>
      <c r="G691" s="646"/>
      <c r="H691" s="647"/>
      <c r="I691" s="648"/>
      <c r="J691" s="646"/>
      <c r="K691" s="647"/>
      <c r="L691" s="647"/>
      <c r="M691" s="648"/>
      <c r="N691" s="116"/>
      <c r="X691" s="143"/>
      <c r="AB691" s="44" t="str">
        <f>IF(AD687="","",IF(AK691&gt;0,IF(AK691&lt;=AD687,"X",""),""))</f>
        <v/>
      </c>
      <c r="AC691" s="261" t="str">
        <f>IF($F$27="","",$F$27)</f>
        <v>Education</v>
      </c>
      <c r="AD691" s="646"/>
      <c r="AE691" s="647"/>
      <c r="AF691" s="648"/>
      <c r="AG691" s="646"/>
      <c r="AH691" s="647"/>
      <c r="AI691" s="647"/>
      <c r="AJ691" s="648"/>
      <c r="AK691" s="116"/>
    </row>
    <row r="692" spans="4:47" ht="15" customHeight="1" x14ac:dyDescent="0.25">
      <c r="E692" s="44" t="str">
        <f>IF(G687="","",IF(N692&gt;0,IF(N692&lt;=G687,"X",""),""))</f>
        <v/>
      </c>
      <c r="F692" s="261" t="str">
        <f>IF($F$28="","",$F$28)</f>
        <v>Job Training</v>
      </c>
      <c r="G692" s="646"/>
      <c r="H692" s="647"/>
      <c r="I692" s="648"/>
      <c r="J692" s="646"/>
      <c r="K692" s="647"/>
      <c r="L692" s="647"/>
      <c r="M692" s="648"/>
      <c r="N692" s="116"/>
      <c r="X692" s="143"/>
      <c r="AB692" s="44" t="str">
        <f>IF(AD687="","",IF(AK692&gt;0,IF(AK692&lt;=AD687,"X",""),""))</f>
        <v/>
      </c>
      <c r="AC692" s="261" t="str">
        <f>IF($F$28="","",$F$28)</f>
        <v>Job Training</v>
      </c>
      <c r="AD692" s="646"/>
      <c r="AE692" s="647"/>
      <c r="AF692" s="648"/>
      <c r="AG692" s="646"/>
      <c r="AH692" s="647"/>
      <c r="AI692" s="647"/>
      <c r="AJ692" s="648"/>
      <c r="AK692" s="116"/>
    </row>
    <row r="693" spans="4:47" ht="15" customHeight="1" x14ac:dyDescent="0.25">
      <c r="E693" s="44" t="str">
        <f>IF(G687="","",IF(N693&gt;0,IF(N693&lt;=G687,"X",""),""))</f>
        <v/>
      </c>
      <c r="F693" s="261" t="str">
        <f>IF($F$29="","",$F$29)</f>
        <v>Recreation</v>
      </c>
      <c r="G693" s="646"/>
      <c r="H693" s="647"/>
      <c r="I693" s="648"/>
      <c r="J693" s="646"/>
      <c r="K693" s="647"/>
      <c r="L693" s="647"/>
      <c r="M693" s="648"/>
      <c r="N693" s="116"/>
      <c r="X693" s="143"/>
      <c r="AB693" s="44" t="str">
        <f>IF(AD687="","",IF(AK693&gt;0,IF(AK693&lt;=AD687,"X",""),""))</f>
        <v/>
      </c>
      <c r="AC693" s="261" t="str">
        <f>IF($F$29="","",$F$29)</f>
        <v>Recreation</v>
      </c>
      <c r="AD693" s="646"/>
      <c r="AE693" s="647"/>
      <c r="AF693" s="648"/>
      <c r="AG693" s="646"/>
      <c r="AH693" s="647"/>
      <c r="AI693" s="647"/>
      <c r="AJ693" s="648"/>
      <c r="AK693" s="116"/>
    </row>
    <row r="694" spans="4:47" ht="15" customHeight="1" x14ac:dyDescent="0.25">
      <c r="E694" s="44" t="str">
        <f>IF(G687="","",IF(N694&gt;0,IF(N694&lt;=G687,"X",""),""))</f>
        <v/>
      </c>
      <c r="F694" s="261" t="str">
        <f>IF($F$30="","",$F$30)</f>
        <v>Health Services</v>
      </c>
      <c r="G694" s="646"/>
      <c r="H694" s="647"/>
      <c r="I694" s="648"/>
      <c r="J694" s="646"/>
      <c r="K694" s="647"/>
      <c r="L694" s="647"/>
      <c r="M694" s="648"/>
      <c r="N694" s="116"/>
      <c r="X694" s="143"/>
      <c r="AB694" s="44" t="str">
        <f>IF(AD687="","",IF(AK694&gt;0,IF(AK694&lt;=AD687,"X",""),""))</f>
        <v/>
      </c>
      <c r="AC694" s="261" t="str">
        <f>IF($F$30="","",$F$30)</f>
        <v>Health Services</v>
      </c>
      <c r="AD694" s="646"/>
      <c r="AE694" s="647"/>
      <c r="AF694" s="648"/>
      <c r="AG694" s="646"/>
      <c r="AH694" s="647"/>
      <c r="AI694" s="647"/>
      <c r="AJ694" s="648"/>
      <c r="AK694" s="116"/>
    </row>
    <row r="695" spans="4:47" ht="14.4" thickBot="1" x14ac:dyDescent="0.3">
      <c r="D695" s="38"/>
      <c r="E695" s="38"/>
      <c r="F695" s="38"/>
      <c r="G695" s="38"/>
      <c r="H695" s="38"/>
      <c r="I695" s="38"/>
      <c r="J695" s="38"/>
      <c r="K695" s="38"/>
      <c r="L695" s="38"/>
      <c r="M695" s="38"/>
      <c r="N695" s="38"/>
      <c r="X695" s="143"/>
      <c r="AA695" s="38"/>
      <c r="AB695" s="38"/>
      <c r="AC695" s="38"/>
      <c r="AD695" s="38"/>
      <c r="AE695" s="38"/>
      <c r="AF695" s="38"/>
      <c r="AG695" s="38"/>
      <c r="AH695" s="38"/>
      <c r="AI695" s="38"/>
      <c r="AJ695" s="38"/>
      <c r="AK695" s="38"/>
    </row>
    <row r="696" spans="4:47" x14ac:dyDescent="0.25">
      <c r="D696" s="654"/>
      <c r="E696" s="654"/>
      <c r="F696" s="654"/>
      <c r="G696" s="654"/>
      <c r="H696" s="654"/>
      <c r="I696" s="654"/>
      <c r="J696" s="654"/>
      <c r="K696" s="654"/>
      <c r="L696" s="654"/>
      <c r="M696" s="654"/>
      <c r="N696" s="654"/>
      <c r="X696" s="143"/>
      <c r="AA696" s="654"/>
      <c r="AB696" s="654"/>
      <c r="AC696" s="654"/>
      <c r="AD696" s="654"/>
      <c r="AE696" s="654"/>
      <c r="AF696" s="654"/>
      <c r="AG696" s="654"/>
      <c r="AH696" s="654"/>
      <c r="AI696" s="654"/>
      <c r="AJ696" s="654"/>
      <c r="AK696" s="654"/>
    </row>
    <row r="697" spans="4:47" x14ac:dyDescent="0.25">
      <c r="E697" s="34" t="s">
        <v>191</v>
      </c>
      <c r="F697" s="39">
        <f>F686+1</f>
        <v>62</v>
      </c>
      <c r="G697" s="34" t="s">
        <v>192</v>
      </c>
      <c r="H697" s="34"/>
      <c r="I697" s="34"/>
      <c r="J697" s="266" t="s">
        <v>351</v>
      </c>
      <c r="K697" s="265"/>
      <c r="X697" s="143"/>
      <c r="AB697" s="34" t="s">
        <v>191</v>
      </c>
      <c r="AC697" s="39">
        <f>AC686+1</f>
        <v>62</v>
      </c>
      <c r="AD697" s="34" t="s">
        <v>192</v>
      </c>
      <c r="AE697" s="34"/>
      <c r="AF697" s="34"/>
      <c r="AG697" s="266" t="s">
        <v>351</v>
      </c>
      <c r="AH697" s="265"/>
    </row>
    <row r="698" spans="4:47" x14ac:dyDescent="0.25">
      <c r="D698" s="649" t="s">
        <v>193</v>
      </c>
      <c r="E698" s="649"/>
      <c r="F698" s="40" t="s">
        <v>183</v>
      </c>
      <c r="G698" s="41">
        <f>IF(F698=O$4,P$4,IF(F698=O$5,P$5,IF(F698=O$6,P$6,IF(F698=O$7,P$7,IF(F698=O$8,P$8,"")))))</f>
        <v>0</v>
      </c>
      <c r="H698" s="41"/>
      <c r="I698" s="41"/>
      <c r="J698" s="266" t="s">
        <v>352</v>
      </c>
      <c r="K698" s="265"/>
      <c r="L698" s="42"/>
      <c r="M698" s="42"/>
      <c r="N698" s="42"/>
      <c r="O698" s="107">
        <f>IF(F698="",0,1)</f>
        <v>0</v>
      </c>
      <c r="P698" s="107">
        <f>IF(E701="",0,1)</f>
        <v>0</v>
      </c>
      <c r="Q698" s="107">
        <f>IF(E702="",0,1)</f>
        <v>0</v>
      </c>
      <c r="R698" s="107">
        <f>IF(E703="",0,1)</f>
        <v>0</v>
      </c>
      <c r="S698" s="107">
        <f>IF(E704="",0,1)</f>
        <v>0</v>
      </c>
      <c r="T698" s="107">
        <f>IF(E705="",0,1)</f>
        <v>0</v>
      </c>
      <c r="U698" s="107" t="e">
        <f>IF(#REF!="",0,1)</f>
        <v>#REF!</v>
      </c>
      <c r="V698" s="107" t="e">
        <f>IF(#REF!="",0,1)</f>
        <v>#REF!</v>
      </c>
      <c r="W698" s="107" t="e">
        <f>IF(#REF!="",0,1)</f>
        <v>#REF!</v>
      </c>
      <c r="X698" s="143"/>
      <c r="AA698" s="649" t="s">
        <v>193</v>
      </c>
      <c r="AB698" s="649"/>
      <c r="AC698" s="40" t="s">
        <v>183</v>
      </c>
      <c r="AD698" s="41" t="str">
        <f>IF(AC698=AL$4,AM$4,IF(AC698=AL$5,AM$5,IF(AC698=AL$6,AM$6,IF(AC698=AL$7,AM$7,IF(AC698=AL$8,AM$8,"")))))</f>
        <v/>
      </c>
      <c r="AE698" s="41"/>
      <c r="AF698" s="41"/>
      <c r="AG698" s="266" t="s">
        <v>352</v>
      </c>
      <c r="AH698" s="265"/>
      <c r="AI698" s="42"/>
      <c r="AJ698" s="42"/>
      <c r="AK698" s="42"/>
      <c r="AL698" s="107">
        <f>IF(AC698="",0,1)</f>
        <v>0</v>
      </c>
      <c r="AM698" s="107">
        <f>IF(AB701="",0,1)</f>
        <v>0</v>
      </c>
      <c r="AN698" s="107">
        <f>IF(AB702="",0,1)</f>
        <v>0</v>
      </c>
      <c r="AO698" s="107">
        <f>IF(AB703="",0,1)</f>
        <v>0</v>
      </c>
      <c r="AP698" s="107">
        <f>IF(AB704="",0,1)</f>
        <v>0</v>
      </c>
      <c r="AQ698" s="107">
        <f>IF(AB705="",0,1)</f>
        <v>0</v>
      </c>
      <c r="AR698" s="107" t="e">
        <f>IF(#REF!="",0,1)</f>
        <v>#REF!</v>
      </c>
      <c r="AS698" s="107" t="e">
        <f>IF(#REF!="",0,1)</f>
        <v>#REF!</v>
      </c>
      <c r="AT698" s="107" t="e">
        <f>IF(#REF!="",0,1)</f>
        <v>#REF!</v>
      </c>
      <c r="AU698" s="107" t="e">
        <f>IF(#REF!="",0,1)</f>
        <v>#REF!</v>
      </c>
    </row>
    <row r="699" spans="4:47" x14ac:dyDescent="0.25">
      <c r="D699" s="650" t="s">
        <v>489</v>
      </c>
      <c r="E699" s="650"/>
      <c r="F699" s="40" t="s">
        <v>183</v>
      </c>
      <c r="G699" s="41">
        <f>IF(F699=O$4,T$4,IF(F699=O$5,T$5,IF(F699=O$6,T$6,IF(F699=O$7,T$7,IF(F699=O$8,T$8,"")))))</f>
        <v>0</v>
      </c>
      <c r="H699" s="425"/>
      <c r="I699" s="425"/>
      <c r="J699" s="425"/>
      <c r="K699" s="425"/>
      <c r="L699" s="425"/>
      <c r="M699" s="425"/>
      <c r="N699" s="425"/>
      <c r="X699" s="143"/>
      <c r="AA699" s="650" t="s">
        <v>489</v>
      </c>
      <c r="AB699" s="650"/>
      <c r="AC699" s="40" t="s">
        <v>183</v>
      </c>
      <c r="AD699" s="41" t="str">
        <f>IF(AC699=AL$4,AQ$4,IF(AC699=AL$5,AQ$5,IF(AC699=AL$6,AQ$6,IF(AC699=AL$7,AQ$7,IF(AC699=AL$8,AQ$8,"")))))</f>
        <v/>
      </c>
      <c r="AE699" s="425"/>
      <c r="AF699" s="425"/>
      <c r="AG699" s="425"/>
      <c r="AH699" s="425"/>
      <c r="AI699" s="425"/>
      <c r="AJ699" s="425"/>
      <c r="AK699" s="425"/>
    </row>
    <row r="700" spans="4:47" x14ac:dyDescent="0.25">
      <c r="F700" s="439" t="s">
        <v>194</v>
      </c>
      <c r="G700" s="439" t="s">
        <v>195</v>
      </c>
      <c r="H700" s="439"/>
      <c r="I700" s="439"/>
      <c r="J700" s="439" t="s">
        <v>196</v>
      </c>
      <c r="K700" s="439"/>
      <c r="L700" s="439"/>
      <c r="M700" s="439"/>
      <c r="N700" s="439" t="s">
        <v>197</v>
      </c>
      <c r="X700" s="143"/>
      <c r="AC700" s="439" t="s">
        <v>194</v>
      </c>
      <c r="AD700" s="439" t="s">
        <v>195</v>
      </c>
      <c r="AE700" s="439"/>
      <c r="AF700" s="439"/>
      <c r="AG700" s="439" t="s">
        <v>196</v>
      </c>
      <c r="AH700" s="439"/>
      <c r="AI700" s="439"/>
      <c r="AJ700" s="439"/>
      <c r="AK700" s="439" t="s">
        <v>197</v>
      </c>
    </row>
    <row r="701" spans="4:47" ht="15" customHeight="1" x14ac:dyDescent="0.25">
      <c r="E701" s="44" t="str">
        <f>IF(N701="Yes", "X","")</f>
        <v/>
      </c>
      <c r="F701" s="482" t="str">
        <f>IF($F$26="","",$F$26)</f>
        <v>Food Access</v>
      </c>
      <c r="G701" s="651" t="s">
        <v>542</v>
      </c>
      <c r="H701" s="652"/>
      <c r="I701" s="652"/>
      <c r="J701" s="652"/>
      <c r="K701" s="652"/>
      <c r="L701" s="652"/>
      <c r="M701" s="653"/>
      <c r="N701" s="407"/>
      <c r="X701" s="143"/>
      <c r="AB701" s="44" t="str">
        <f>IF(AK701="Yes", "X","")</f>
        <v/>
      </c>
      <c r="AC701" s="482" t="str">
        <f>IF($F$26="","",$F$26)</f>
        <v>Food Access</v>
      </c>
      <c r="AD701" s="651" t="s">
        <v>542</v>
      </c>
      <c r="AE701" s="652"/>
      <c r="AF701" s="652"/>
      <c r="AG701" s="652"/>
      <c r="AH701" s="652"/>
      <c r="AI701" s="652"/>
      <c r="AJ701" s="653"/>
      <c r="AK701" s="407"/>
    </row>
    <row r="702" spans="4:47" ht="15" customHeight="1" x14ac:dyDescent="0.25">
      <c r="E702" s="44" t="str">
        <f>IF(G698="","",IF(N702&gt;0,IF(N702&lt;=G698,"X",""),""))</f>
        <v/>
      </c>
      <c r="F702" s="261" t="str">
        <f>IF($F$27="","",$F$27)</f>
        <v>Education</v>
      </c>
      <c r="G702" s="646"/>
      <c r="H702" s="647"/>
      <c r="I702" s="648"/>
      <c r="J702" s="646"/>
      <c r="K702" s="647"/>
      <c r="L702" s="647"/>
      <c r="M702" s="648"/>
      <c r="N702" s="116"/>
      <c r="X702" s="143"/>
      <c r="AB702" s="44" t="str">
        <f>IF(AD698="","",IF(AK702&gt;0,IF(AK702&lt;=AD698,"X",""),""))</f>
        <v/>
      </c>
      <c r="AC702" s="261" t="str">
        <f>IF($F$27="","",$F$27)</f>
        <v>Education</v>
      </c>
      <c r="AD702" s="646"/>
      <c r="AE702" s="647"/>
      <c r="AF702" s="648"/>
      <c r="AG702" s="646"/>
      <c r="AH702" s="647"/>
      <c r="AI702" s="647"/>
      <c r="AJ702" s="648"/>
      <c r="AK702" s="116"/>
    </row>
    <row r="703" spans="4:47" ht="15" customHeight="1" x14ac:dyDescent="0.25">
      <c r="E703" s="44" t="str">
        <f>IF(G698="","",IF(N703&gt;0,IF(N703&lt;=G698,"X",""),""))</f>
        <v/>
      </c>
      <c r="F703" s="261" t="str">
        <f>IF($F$28="","",$F$28)</f>
        <v>Job Training</v>
      </c>
      <c r="G703" s="646"/>
      <c r="H703" s="647"/>
      <c r="I703" s="648"/>
      <c r="J703" s="646"/>
      <c r="K703" s="647"/>
      <c r="L703" s="647"/>
      <c r="M703" s="648"/>
      <c r="N703" s="116"/>
      <c r="X703" s="143"/>
      <c r="AB703" s="44" t="str">
        <f>IF(AD698="","",IF(AK703&gt;0,IF(AK703&lt;=AD698,"X",""),""))</f>
        <v/>
      </c>
      <c r="AC703" s="261" t="str">
        <f>IF($F$28="","",$F$28)</f>
        <v>Job Training</v>
      </c>
      <c r="AD703" s="646"/>
      <c r="AE703" s="647"/>
      <c r="AF703" s="648"/>
      <c r="AG703" s="646"/>
      <c r="AH703" s="647"/>
      <c r="AI703" s="647"/>
      <c r="AJ703" s="648"/>
      <c r="AK703" s="116"/>
    </row>
    <row r="704" spans="4:47" ht="15" customHeight="1" x14ac:dyDescent="0.25">
      <c r="E704" s="44" t="str">
        <f>IF(G698="","",IF(N704&gt;0,IF(N704&lt;=G698,"X",""),""))</f>
        <v/>
      </c>
      <c r="F704" s="261" t="str">
        <f>IF($F$29="","",$F$29)</f>
        <v>Recreation</v>
      </c>
      <c r="G704" s="646"/>
      <c r="H704" s="647"/>
      <c r="I704" s="648"/>
      <c r="J704" s="646"/>
      <c r="K704" s="647"/>
      <c r="L704" s="647"/>
      <c r="M704" s="648"/>
      <c r="N704" s="116"/>
      <c r="X704" s="143"/>
      <c r="AB704" s="44" t="str">
        <f>IF(AD698="","",IF(AK704&gt;0,IF(AK704&lt;=AD698,"X",""),""))</f>
        <v/>
      </c>
      <c r="AC704" s="261" t="str">
        <f>IF($F$29="","",$F$29)</f>
        <v>Recreation</v>
      </c>
      <c r="AD704" s="646"/>
      <c r="AE704" s="647"/>
      <c r="AF704" s="648"/>
      <c r="AG704" s="646"/>
      <c r="AH704" s="647"/>
      <c r="AI704" s="647"/>
      <c r="AJ704" s="648"/>
      <c r="AK704" s="116"/>
    </row>
    <row r="705" spans="4:47" ht="15" customHeight="1" x14ac:dyDescent="0.25">
      <c r="E705" s="44" t="str">
        <f>IF(G698="","",IF(N705&gt;0,IF(N705&lt;=G698,"X",""),""))</f>
        <v/>
      </c>
      <c r="F705" s="261" t="str">
        <f>IF($F$30="","",$F$30)</f>
        <v>Health Services</v>
      </c>
      <c r="G705" s="646"/>
      <c r="H705" s="647"/>
      <c r="I705" s="648"/>
      <c r="J705" s="646"/>
      <c r="K705" s="647"/>
      <c r="L705" s="647"/>
      <c r="M705" s="648"/>
      <c r="N705" s="116"/>
      <c r="X705" s="143"/>
      <c r="AB705" s="44" t="str">
        <f>IF(AD698="","",IF(AK705&gt;0,IF(AK705&lt;=AD698,"X",""),""))</f>
        <v/>
      </c>
      <c r="AC705" s="261" t="str">
        <f>IF($F$30="","",$F$30)</f>
        <v>Health Services</v>
      </c>
      <c r="AD705" s="646"/>
      <c r="AE705" s="647"/>
      <c r="AF705" s="648"/>
      <c r="AG705" s="646"/>
      <c r="AH705" s="647"/>
      <c r="AI705" s="647"/>
      <c r="AJ705" s="648"/>
      <c r="AK705" s="116"/>
    </row>
    <row r="706" spans="4:47" ht="14.4" thickBot="1" x14ac:dyDescent="0.3">
      <c r="D706" s="38"/>
      <c r="E706" s="38"/>
      <c r="F706" s="38"/>
      <c r="G706" s="38"/>
      <c r="H706" s="38"/>
      <c r="I706" s="38"/>
      <c r="J706" s="38"/>
      <c r="K706" s="38"/>
      <c r="L706" s="38"/>
      <c r="M706" s="38"/>
      <c r="N706" s="38"/>
      <c r="X706" s="143"/>
      <c r="AA706" s="38"/>
      <c r="AB706" s="38"/>
      <c r="AC706" s="38"/>
      <c r="AD706" s="38"/>
      <c r="AE706" s="38"/>
      <c r="AF706" s="38"/>
      <c r="AG706" s="38"/>
      <c r="AH706" s="38"/>
      <c r="AI706" s="38"/>
      <c r="AJ706" s="38"/>
      <c r="AK706" s="38"/>
    </row>
    <row r="707" spans="4:47" x14ac:dyDescent="0.25">
      <c r="D707" s="654"/>
      <c r="E707" s="654"/>
      <c r="F707" s="654"/>
      <c r="G707" s="654"/>
      <c r="H707" s="654"/>
      <c r="I707" s="654"/>
      <c r="J707" s="654"/>
      <c r="K707" s="654"/>
      <c r="L707" s="654"/>
      <c r="M707" s="654"/>
      <c r="N707" s="654"/>
      <c r="X707" s="143"/>
      <c r="AA707" s="654"/>
      <c r="AB707" s="654"/>
      <c r="AC707" s="654"/>
      <c r="AD707" s="654"/>
      <c r="AE707" s="654"/>
      <c r="AF707" s="654"/>
      <c r="AG707" s="654"/>
      <c r="AH707" s="654"/>
      <c r="AI707" s="654"/>
      <c r="AJ707" s="654"/>
      <c r="AK707" s="654"/>
    </row>
    <row r="708" spans="4:47" x14ac:dyDescent="0.25">
      <c r="E708" s="34" t="s">
        <v>191</v>
      </c>
      <c r="F708" s="39">
        <f>F697+1</f>
        <v>63</v>
      </c>
      <c r="G708" s="34" t="s">
        <v>192</v>
      </c>
      <c r="H708" s="34"/>
      <c r="I708" s="34"/>
      <c r="J708" s="266" t="s">
        <v>351</v>
      </c>
      <c r="K708" s="265"/>
      <c r="X708" s="143"/>
      <c r="AB708" s="34" t="s">
        <v>191</v>
      </c>
      <c r="AC708" s="39">
        <f>AC697+1</f>
        <v>63</v>
      </c>
      <c r="AD708" s="34" t="s">
        <v>192</v>
      </c>
      <c r="AE708" s="34"/>
      <c r="AF708" s="34"/>
      <c r="AG708" s="266" t="s">
        <v>351</v>
      </c>
      <c r="AH708" s="265"/>
    </row>
    <row r="709" spans="4:47" x14ac:dyDescent="0.25">
      <c r="D709" s="649" t="s">
        <v>193</v>
      </c>
      <c r="E709" s="649"/>
      <c r="F709" s="40" t="s">
        <v>183</v>
      </c>
      <c r="G709" s="41">
        <f>IF(F709=O$4,P$4,IF(F709=O$5,P$5,IF(F709=O$6,P$6,IF(F709=O$7,P$7,IF(F709=O$8,P$8,"")))))</f>
        <v>0</v>
      </c>
      <c r="H709" s="41"/>
      <c r="I709" s="41"/>
      <c r="J709" s="266" t="s">
        <v>352</v>
      </c>
      <c r="K709" s="265"/>
      <c r="L709" s="42"/>
      <c r="M709" s="42"/>
      <c r="N709" s="42"/>
      <c r="O709" s="107">
        <f>IF(F709="",0,1)</f>
        <v>0</v>
      </c>
      <c r="P709" s="107">
        <f>IF(E712="",0,1)</f>
        <v>0</v>
      </c>
      <c r="Q709" s="107">
        <f>IF(E713="",0,1)</f>
        <v>0</v>
      </c>
      <c r="R709" s="107">
        <f>IF(E714="",0,1)</f>
        <v>0</v>
      </c>
      <c r="S709" s="107">
        <f>IF(E715="",0,1)</f>
        <v>0</v>
      </c>
      <c r="T709" s="107">
        <f>IF(E716="",0,1)</f>
        <v>0</v>
      </c>
      <c r="U709" s="107" t="e">
        <f>IF(#REF!="",0,1)</f>
        <v>#REF!</v>
      </c>
      <c r="V709" s="107" t="e">
        <f>IF(#REF!="",0,1)</f>
        <v>#REF!</v>
      </c>
      <c r="W709" s="107" t="e">
        <f>IF(#REF!="",0,1)</f>
        <v>#REF!</v>
      </c>
      <c r="X709" s="143"/>
      <c r="AA709" s="649" t="s">
        <v>193</v>
      </c>
      <c r="AB709" s="649"/>
      <c r="AC709" s="40" t="s">
        <v>183</v>
      </c>
      <c r="AD709" s="41" t="str">
        <f>IF(AC709=AL$4,AM$4,IF(AC709=AL$5,AM$5,IF(AC709=AL$6,AM$6,IF(AC709=AL$7,AM$7,IF(AC709=AL$8,AM$8,"")))))</f>
        <v/>
      </c>
      <c r="AE709" s="41"/>
      <c r="AF709" s="41"/>
      <c r="AG709" s="266" t="s">
        <v>352</v>
      </c>
      <c r="AH709" s="265"/>
      <c r="AI709" s="42"/>
      <c r="AJ709" s="42"/>
      <c r="AK709" s="42"/>
      <c r="AL709" s="107">
        <f>IF(AC709="",0,1)</f>
        <v>0</v>
      </c>
      <c r="AM709" s="107">
        <f>IF(AB712="",0,1)</f>
        <v>0</v>
      </c>
      <c r="AN709" s="107">
        <f>IF(AB713="",0,1)</f>
        <v>0</v>
      </c>
      <c r="AO709" s="107">
        <f>IF(AB714="",0,1)</f>
        <v>0</v>
      </c>
      <c r="AP709" s="107">
        <f>IF(AB715="",0,1)</f>
        <v>0</v>
      </c>
      <c r="AQ709" s="107">
        <f>IF(AB716="",0,1)</f>
        <v>0</v>
      </c>
      <c r="AR709" s="107" t="e">
        <f>IF(#REF!="",0,1)</f>
        <v>#REF!</v>
      </c>
      <c r="AS709" s="107" t="e">
        <f>IF(#REF!="",0,1)</f>
        <v>#REF!</v>
      </c>
      <c r="AT709" s="107" t="e">
        <f>IF(#REF!="",0,1)</f>
        <v>#REF!</v>
      </c>
      <c r="AU709" s="107" t="e">
        <f>IF(#REF!="",0,1)</f>
        <v>#REF!</v>
      </c>
    </row>
    <row r="710" spans="4:47" x14ac:dyDescent="0.25">
      <c r="D710" s="650" t="s">
        <v>489</v>
      </c>
      <c r="E710" s="650"/>
      <c r="F710" s="40" t="s">
        <v>183</v>
      </c>
      <c r="G710" s="41">
        <f>IF(F710=O$4,T$4,IF(F710=O$5,T$5,IF(F710=O$6,T$6,IF(F710=O$7,T$7,IF(F710=O$8,T$8,"")))))</f>
        <v>0</v>
      </c>
      <c r="H710" s="425"/>
      <c r="I710" s="425"/>
      <c r="J710" s="425"/>
      <c r="K710" s="425"/>
      <c r="L710" s="425"/>
      <c r="M710" s="425"/>
      <c r="N710" s="425"/>
      <c r="X710" s="143"/>
      <c r="AA710" s="650" t="s">
        <v>489</v>
      </c>
      <c r="AB710" s="650"/>
      <c r="AC710" s="40" t="s">
        <v>183</v>
      </c>
      <c r="AD710" s="41" t="str">
        <f>IF(AC710=AL$4,AQ$4,IF(AC710=AL$5,AQ$5,IF(AC710=AL$6,AQ$6,IF(AC710=AL$7,AQ$7,IF(AC710=AL$8,AQ$8,"")))))</f>
        <v/>
      </c>
      <c r="AE710" s="425"/>
      <c r="AF710" s="425"/>
      <c r="AG710" s="425"/>
      <c r="AH710" s="425"/>
      <c r="AI710" s="425"/>
      <c r="AJ710" s="425"/>
      <c r="AK710" s="425"/>
    </row>
    <row r="711" spans="4:47" x14ac:dyDescent="0.25">
      <c r="F711" s="439" t="s">
        <v>194</v>
      </c>
      <c r="G711" s="439" t="s">
        <v>195</v>
      </c>
      <c r="H711" s="439"/>
      <c r="I711" s="439"/>
      <c r="J711" s="439" t="s">
        <v>196</v>
      </c>
      <c r="K711" s="439"/>
      <c r="L711" s="439"/>
      <c r="M711" s="439"/>
      <c r="N711" s="439" t="s">
        <v>197</v>
      </c>
      <c r="X711" s="143"/>
      <c r="AC711" s="439" t="s">
        <v>194</v>
      </c>
      <c r="AD711" s="439" t="s">
        <v>195</v>
      </c>
      <c r="AE711" s="439"/>
      <c r="AF711" s="439"/>
      <c r="AG711" s="439" t="s">
        <v>196</v>
      </c>
      <c r="AH711" s="439"/>
      <c r="AI711" s="439"/>
      <c r="AJ711" s="439"/>
      <c r="AK711" s="439" t="s">
        <v>197</v>
      </c>
    </row>
    <row r="712" spans="4:47" ht="15" customHeight="1" x14ac:dyDescent="0.25">
      <c r="E712" s="44" t="str">
        <f>IF(N712="Yes", "X","")</f>
        <v/>
      </c>
      <c r="F712" s="482" t="str">
        <f>IF($F$26="","",$F$26)</f>
        <v>Food Access</v>
      </c>
      <c r="G712" s="651" t="s">
        <v>542</v>
      </c>
      <c r="H712" s="652"/>
      <c r="I712" s="652"/>
      <c r="J712" s="652"/>
      <c r="K712" s="652"/>
      <c r="L712" s="652"/>
      <c r="M712" s="653"/>
      <c r="N712" s="407"/>
      <c r="X712" s="143"/>
      <c r="AB712" s="44" t="str">
        <f>IF(AK712="Yes", "X","")</f>
        <v/>
      </c>
      <c r="AC712" s="482" t="str">
        <f>IF($F$26="","",$F$26)</f>
        <v>Food Access</v>
      </c>
      <c r="AD712" s="651" t="s">
        <v>542</v>
      </c>
      <c r="AE712" s="652"/>
      <c r="AF712" s="652"/>
      <c r="AG712" s="652"/>
      <c r="AH712" s="652"/>
      <c r="AI712" s="652"/>
      <c r="AJ712" s="653"/>
      <c r="AK712" s="407"/>
    </row>
    <row r="713" spans="4:47" ht="15" customHeight="1" x14ac:dyDescent="0.25">
      <c r="E713" s="44" t="str">
        <f>IF(G709="","",IF(N713&gt;0,IF(N713&lt;=G709,"X",""),""))</f>
        <v/>
      </c>
      <c r="F713" s="261" t="str">
        <f>IF($F$27="","",$F$27)</f>
        <v>Education</v>
      </c>
      <c r="G713" s="646"/>
      <c r="H713" s="647"/>
      <c r="I713" s="648"/>
      <c r="J713" s="646"/>
      <c r="K713" s="647"/>
      <c r="L713" s="647"/>
      <c r="M713" s="648"/>
      <c r="N713" s="116"/>
      <c r="X713" s="143"/>
      <c r="AB713" s="44" t="str">
        <f>IF(AD709="","",IF(AK713&gt;0,IF(AK713&lt;=AD709,"X",""),""))</f>
        <v/>
      </c>
      <c r="AC713" s="261" t="str">
        <f>IF($F$27="","",$F$27)</f>
        <v>Education</v>
      </c>
      <c r="AD713" s="646"/>
      <c r="AE713" s="647"/>
      <c r="AF713" s="648"/>
      <c r="AG713" s="646"/>
      <c r="AH713" s="647"/>
      <c r="AI713" s="647"/>
      <c r="AJ713" s="648"/>
      <c r="AK713" s="116"/>
    </row>
    <row r="714" spans="4:47" ht="15" customHeight="1" x14ac:dyDescent="0.25">
      <c r="E714" s="44" t="str">
        <f>IF(G709="","",IF(N714&gt;0,IF(N714&lt;=G709,"X",""),""))</f>
        <v/>
      </c>
      <c r="F714" s="261" t="str">
        <f>IF($F$28="","",$F$28)</f>
        <v>Job Training</v>
      </c>
      <c r="G714" s="646"/>
      <c r="H714" s="647"/>
      <c r="I714" s="648"/>
      <c r="J714" s="646"/>
      <c r="K714" s="647"/>
      <c r="L714" s="647"/>
      <c r="M714" s="648"/>
      <c r="N714" s="116"/>
      <c r="X714" s="143"/>
      <c r="AB714" s="44" t="str">
        <f>IF(AD709="","",IF(AK714&gt;0,IF(AK714&lt;=AD709,"X",""),""))</f>
        <v/>
      </c>
      <c r="AC714" s="261" t="str">
        <f>IF($F$28="","",$F$28)</f>
        <v>Job Training</v>
      </c>
      <c r="AD714" s="646"/>
      <c r="AE714" s="647"/>
      <c r="AF714" s="648"/>
      <c r="AG714" s="646"/>
      <c r="AH714" s="647"/>
      <c r="AI714" s="647"/>
      <c r="AJ714" s="648"/>
      <c r="AK714" s="116"/>
    </row>
    <row r="715" spans="4:47" ht="15" customHeight="1" x14ac:dyDescent="0.25">
      <c r="E715" s="44" t="str">
        <f>IF(G709="","",IF(N715&gt;0,IF(N715&lt;=G709,"X",""),""))</f>
        <v/>
      </c>
      <c r="F715" s="261" t="str">
        <f>IF($F$29="","",$F$29)</f>
        <v>Recreation</v>
      </c>
      <c r="G715" s="646"/>
      <c r="H715" s="647"/>
      <c r="I715" s="648"/>
      <c r="J715" s="646"/>
      <c r="K715" s="647"/>
      <c r="L715" s="647"/>
      <c r="M715" s="648"/>
      <c r="N715" s="116"/>
      <c r="X715" s="143"/>
      <c r="AB715" s="44" t="str">
        <f>IF(AD709="","",IF(AK715&gt;0,IF(AK715&lt;=AD709,"X",""),""))</f>
        <v/>
      </c>
      <c r="AC715" s="261" t="str">
        <f>IF($F$29="","",$F$29)</f>
        <v>Recreation</v>
      </c>
      <c r="AD715" s="646"/>
      <c r="AE715" s="647"/>
      <c r="AF715" s="648"/>
      <c r="AG715" s="646"/>
      <c r="AH715" s="647"/>
      <c r="AI715" s="647"/>
      <c r="AJ715" s="648"/>
      <c r="AK715" s="116"/>
    </row>
    <row r="716" spans="4:47" ht="15" customHeight="1" x14ac:dyDescent="0.25">
      <c r="E716" s="44" t="str">
        <f>IF(G709="","",IF(N716&gt;0,IF(N716&lt;=G709,"X",""),""))</f>
        <v/>
      </c>
      <c r="F716" s="261" t="str">
        <f>IF($F$30="","",$F$30)</f>
        <v>Health Services</v>
      </c>
      <c r="G716" s="646"/>
      <c r="H716" s="647"/>
      <c r="I716" s="648"/>
      <c r="J716" s="646"/>
      <c r="K716" s="647"/>
      <c r="L716" s="647"/>
      <c r="M716" s="648"/>
      <c r="N716" s="116"/>
      <c r="X716" s="143"/>
      <c r="AB716" s="44" t="str">
        <f>IF(AD709="","",IF(AK716&gt;0,IF(AK716&lt;=AD709,"X",""),""))</f>
        <v/>
      </c>
      <c r="AC716" s="261" t="str">
        <f>IF($F$30="","",$F$30)</f>
        <v>Health Services</v>
      </c>
      <c r="AD716" s="646"/>
      <c r="AE716" s="647"/>
      <c r="AF716" s="648"/>
      <c r="AG716" s="646"/>
      <c r="AH716" s="647"/>
      <c r="AI716" s="647"/>
      <c r="AJ716" s="648"/>
      <c r="AK716" s="116"/>
    </row>
    <row r="717" spans="4:47" ht="14.4" thickBot="1" x14ac:dyDescent="0.3">
      <c r="D717" s="38"/>
      <c r="E717" s="38"/>
      <c r="F717" s="38"/>
      <c r="G717" s="38"/>
      <c r="H717" s="38"/>
      <c r="I717" s="38"/>
      <c r="J717" s="38"/>
      <c r="K717" s="38"/>
      <c r="L717" s="38"/>
      <c r="M717" s="38"/>
      <c r="N717" s="38"/>
      <c r="X717" s="143"/>
      <c r="AA717" s="38"/>
      <c r="AB717" s="38"/>
      <c r="AC717" s="38"/>
      <c r="AD717" s="38"/>
      <c r="AE717" s="38"/>
      <c r="AF717" s="38"/>
      <c r="AG717" s="38"/>
      <c r="AH717" s="38"/>
      <c r="AI717" s="38"/>
      <c r="AJ717" s="38"/>
      <c r="AK717" s="38"/>
    </row>
    <row r="718" spans="4:47" x14ac:dyDescent="0.25">
      <c r="D718" s="654"/>
      <c r="E718" s="654"/>
      <c r="F718" s="654"/>
      <c r="G718" s="654"/>
      <c r="H718" s="654"/>
      <c r="I718" s="654"/>
      <c r="J718" s="654"/>
      <c r="K718" s="654"/>
      <c r="L718" s="654"/>
      <c r="M718" s="654"/>
      <c r="N718" s="654"/>
      <c r="X718" s="143"/>
      <c r="AA718" s="654"/>
      <c r="AB718" s="654"/>
      <c r="AC718" s="654"/>
      <c r="AD718" s="654"/>
      <c r="AE718" s="654"/>
      <c r="AF718" s="654"/>
      <c r="AG718" s="654"/>
      <c r="AH718" s="654"/>
      <c r="AI718" s="654"/>
      <c r="AJ718" s="654"/>
      <c r="AK718" s="654"/>
    </row>
    <row r="719" spans="4:47" x14ac:dyDescent="0.25">
      <c r="E719" s="34" t="s">
        <v>191</v>
      </c>
      <c r="F719" s="39">
        <f>F708+1</f>
        <v>64</v>
      </c>
      <c r="G719" s="34" t="s">
        <v>192</v>
      </c>
      <c r="H719" s="34"/>
      <c r="I719" s="34"/>
      <c r="J719" s="266" t="s">
        <v>351</v>
      </c>
      <c r="K719" s="265"/>
      <c r="X719" s="143"/>
      <c r="AB719" s="34" t="s">
        <v>191</v>
      </c>
      <c r="AC719" s="39">
        <f>AC708+1</f>
        <v>64</v>
      </c>
      <c r="AD719" s="34" t="s">
        <v>192</v>
      </c>
      <c r="AE719" s="34"/>
      <c r="AF719" s="34"/>
      <c r="AG719" s="266" t="s">
        <v>351</v>
      </c>
      <c r="AH719" s="265"/>
    </row>
    <row r="720" spans="4:47" x14ac:dyDescent="0.25">
      <c r="D720" s="649" t="s">
        <v>193</v>
      </c>
      <c r="E720" s="649"/>
      <c r="F720" s="40" t="s">
        <v>183</v>
      </c>
      <c r="G720" s="41">
        <f>IF(F720=O$4,P$4,IF(F720=O$5,P$5,IF(F720=O$6,P$6,IF(F720=O$7,P$7,IF(F720=O$8,P$8,"")))))</f>
        <v>0</v>
      </c>
      <c r="H720" s="41"/>
      <c r="I720" s="41"/>
      <c r="J720" s="266" t="s">
        <v>352</v>
      </c>
      <c r="K720" s="265"/>
      <c r="L720" s="42"/>
      <c r="M720" s="42"/>
      <c r="N720" s="42"/>
      <c r="O720" s="107">
        <f>IF(F720="",0,1)</f>
        <v>0</v>
      </c>
      <c r="P720" s="107">
        <f>IF(E723="",0,1)</f>
        <v>0</v>
      </c>
      <c r="Q720" s="107">
        <f>IF(E724="",0,1)</f>
        <v>0</v>
      </c>
      <c r="R720" s="107">
        <f>IF(E725="",0,1)</f>
        <v>0</v>
      </c>
      <c r="S720" s="107">
        <f>IF(E726="",0,1)</f>
        <v>0</v>
      </c>
      <c r="T720" s="107">
        <f>IF(E727="",0,1)</f>
        <v>0</v>
      </c>
      <c r="U720" s="107" t="e">
        <f>IF(#REF!="",0,1)</f>
        <v>#REF!</v>
      </c>
      <c r="V720" s="107" t="e">
        <f>IF(#REF!="",0,1)</f>
        <v>#REF!</v>
      </c>
      <c r="W720" s="107" t="e">
        <f>IF(#REF!="",0,1)</f>
        <v>#REF!</v>
      </c>
      <c r="X720" s="143"/>
      <c r="AA720" s="649" t="s">
        <v>193</v>
      </c>
      <c r="AB720" s="649"/>
      <c r="AC720" s="40" t="s">
        <v>183</v>
      </c>
      <c r="AD720" s="41" t="str">
        <f>IF(AC720=AL$4,AM$4,IF(AC720=AL$5,AM$5,IF(AC720=AL$6,AM$6,IF(AC720=AL$7,AM$7,IF(AC720=AL$8,AM$8,"")))))</f>
        <v/>
      </c>
      <c r="AE720" s="41"/>
      <c r="AF720" s="41"/>
      <c r="AG720" s="266" t="s">
        <v>352</v>
      </c>
      <c r="AH720" s="265"/>
      <c r="AI720" s="42"/>
      <c r="AJ720" s="42"/>
      <c r="AK720" s="42"/>
      <c r="AL720" s="107">
        <f>IF(AC720="",0,1)</f>
        <v>0</v>
      </c>
      <c r="AM720" s="107">
        <f>IF(AB723="",0,1)</f>
        <v>0</v>
      </c>
      <c r="AN720" s="107">
        <f>IF(AB724="",0,1)</f>
        <v>0</v>
      </c>
      <c r="AO720" s="107">
        <f>IF(AB725="",0,1)</f>
        <v>0</v>
      </c>
      <c r="AP720" s="107">
        <f>IF(AB726="",0,1)</f>
        <v>0</v>
      </c>
      <c r="AQ720" s="107">
        <f>IF(AB727="",0,1)</f>
        <v>0</v>
      </c>
      <c r="AR720" s="107" t="e">
        <f>IF(#REF!="",0,1)</f>
        <v>#REF!</v>
      </c>
      <c r="AS720" s="107" t="e">
        <f>IF(#REF!="",0,1)</f>
        <v>#REF!</v>
      </c>
      <c r="AT720" s="107" t="e">
        <f>IF(#REF!="",0,1)</f>
        <v>#REF!</v>
      </c>
      <c r="AU720" s="107" t="e">
        <f>IF(#REF!="",0,1)</f>
        <v>#REF!</v>
      </c>
    </row>
    <row r="721" spans="4:47" x14ac:dyDescent="0.25">
      <c r="D721" s="650" t="s">
        <v>489</v>
      </c>
      <c r="E721" s="650"/>
      <c r="F721" s="40" t="s">
        <v>183</v>
      </c>
      <c r="G721" s="41">
        <f>IF(F721=O$4,T$4,IF(F721=O$5,T$5,IF(F721=O$6,T$6,IF(F721=O$7,T$7,IF(F721=O$8,T$8,"")))))</f>
        <v>0</v>
      </c>
      <c r="H721" s="425"/>
      <c r="I721" s="425"/>
      <c r="J721" s="425"/>
      <c r="K721" s="425"/>
      <c r="L721" s="425"/>
      <c r="M721" s="425"/>
      <c r="N721" s="425"/>
      <c r="X721" s="143"/>
      <c r="AA721" s="650" t="s">
        <v>489</v>
      </c>
      <c r="AB721" s="650"/>
      <c r="AC721" s="40" t="s">
        <v>183</v>
      </c>
      <c r="AD721" s="41" t="str">
        <f>IF(AC721=AL$4,AQ$4,IF(AC721=AL$5,AQ$5,IF(AC721=AL$6,AQ$6,IF(AC721=AL$7,AQ$7,IF(AC721=AL$8,AQ$8,"")))))</f>
        <v/>
      </c>
      <c r="AE721" s="425"/>
      <c r="AF721" s="425"/>
      <c r="AG721" s="425"/>
      <c r="AH721" s="425"/>
      <c r="AI721" s="425"/>
      <c r="AJ721" s="425"/>
      <c r="AK721" s="425"/>
    </row>
    <row r="722" spans="4:47" x14ac:dyDescent="0.25">
      <c r="F722" s="439" t="s">
        <v>194</v>
      </c>
      <c r="G722" s="439" t="s">
        <v>195</v>
      </c>
      <c r="H722" s="439"/>
      <c r="I722" s="439"/>
      <c r="J722" s="439" t="s">
        <v>196</v>
      </c>
      <c r="K722" s="439"/>
      <c r="L722" s="439"/>
      <c r="M722" s="439"/>
      <c r="N722" s="439" t="s">
        <v>197</v>
      </c>
      <c r="X722" s="143"/>
      <c r="AC722" s="439" t="s">
        <v>194</v>
      </c>
      <c r="AD722" s="439" t="s">
        <v>195</v>
      </c>
      <c r="AE722" s="439"/>
      <c r="AF722" s="439"/>
      <c r="AG722" s="439" t="s">
        <v>196</v>
      </c>
      <c r="AH722" s="439"/>
      <c r="AI722" s="439"/>
      <c r="AJ722" s="439"/>
      <c r="AK722" s="439" t="s">
        <v>197</v>
      </c>
    </row>
    <row r="723" spans="4:47" ht="15" customHeight="1" x14ac:dyDescent="0.25">
      <c r="E723" s="44" t="str">
        <f>IF(N723="Yes", "X","")</f>
        <v/>
      </c>
      <c r="F723" s="482" t="str">
        <f>IF($F$26="","",$F$26)</f>
        <v>Food Access</v>
      </c>
      <c r="G723" s="651" t="s">
        <v>542</v>
      </c>
      <c r="H723" s="652"/>
      <c r="I723" s="652"/>
      <c r="J723" s="652"/>
      <c r="K723" s="652"/>
      <c r="L723" s="652"/>
      <c r="M723" s="653"/>
      <c r="N723" s="407"/>
      <c r="X723" s="143"/>
      <c r="AB723" s="44" t="str">
        <f>IF(AK723="Yes", "X","")</f>
        <v/>
      </c>
      <c r="AC723" s="482" t="str">
        <f>IF($F$26="","",$F$26)</f>
        <v>Food Access</v>
      </c>
      <c r="AD723" s="651" t="s">
        <v>542</v>
      </c>
      <c r="AE723" s="652"/>
      <c r="AF723" s="652"/>
      <c r="AG723" s="652"/>
      <c r="AH723" s="652"/>
      <c r="AI723" s="652"/>
      <c r="AJ723" s="653"/>
      <c r="AK723" s="407"/>
    </row>
    <row r="724" spans="4:47" ht="15" customHeight="1" x14ac:dyDescent="0.25">
      <c r="E724" s="44" t="str">
        <f>IF(G720="","",IF(N724&gt;0,IF(N724&lt;=G720,"X",""),""))</f>
        <v/>
      </c>
      <c r="F724" s="261" t="str">
        <f>IF($F$27="","",$F$27)</f>
        <v>Education</v>
      </c>
      <c r="G724" s="646"/>
      <c r="H724" s="647"/>
      <c r="I724" s="648"/>
      <c r="J724" s="646"/>
      <c r="K724" s="647"/>
      <c r="L724" s="647"/>
      <c r="M724" s="648"/>
      <c r="N724" s="116"/>
      <c r="X724" s="143"/>
      <c r="AB724" s="44" t="str">
        <f>IF(AD720="","",IF(AK724&gt;0,IF(AK724&lt;=AD720,"X",""),""))</f>
        <v/>
      </c>
      <c r="AC724" s="261" t="str">
        <f>IF($F$27="","",$F$27)</f>
        <v>Education</v>
      </c>
      <c r="AD724" s="646"/>
      <c r="AE724" s="647"/>
      <c r="AF724" s="648"/>
      <c r="AG724" s="646"/>
      <c r="AH724" s="647"/>
      <c r="AI724" s="647"/>
      <c r="AJ724" s="648"/>
      <c r="AK724" s="116"/>
    </row>
    <row r="725" spans="4:47" ht="15" customHeight="1" x14ac:dyDescent="0.25">
      <c r="E725" s="44" t="str">
        <f>IF(G720="","",IF(N725&gt;0,IF(N725&lt;=G720,"X",""),""))</f>
        <v/>
      </c>
      <c r="F725" s="261" t="str">
        <f>IF($F$28="","",$F$28)</f>
        <v>Job Training</v>
      </c>
      <c r="G725" s="646"/>
      <c r="H725" s="647"/>
      <c r="I725" s="648"/>
      <c r="J725" s="646"/>
      <c r="K725" s="647"/>
      <c r="L725" s="647"/>
      <c r="M725" s="648"/>
      <c r="N725" s="116"/>
      <c r="X725" s="143"/>
      <c r="AB725" s="44" t="str">
        <f>IF(AD720="","",IF(AK725&gt;0,IF(AK725&lt;=AD720,"X",""),""))</f>
        <v/>
      </c>
      <c r="AC725" s="261" t="str">
        <f>IF($F$28="","",$F$28)</f>
        <v>Job Training</v>
      </c>
      <c r="AD725" s="646"/>
      <c r="AE725" s="647"/>
      <c r="AF725" s="648"/>
      <c r="AG725" s="646"/>
      <c r="AH725" s="647"/>
      <c r="AI725" s="647"/>
      <c r="AJ725" s="648"/>
      <c r="AK725" s="116"/>
    </row>
    <row r="726" spans="4:47" ht="15" customHeight="1" x14ac:dyDescent="0.25">
      <c r="E726" s="44" t="str">
        <f>IF(G720="","",IF(N726&gt;0,IF(N726&lt;=G720,"X",""),""))</f>
        <v/>
      </c>
      <c r="F726" s="261" t="str">
        <f>IF($F$29="","",$F$29)</f>
        <v>Recreation</v>
      </c>
      <c r="G726" s="646"/>
      <c r="H726" s="647"/>
      <c r="I726" s="648"/>
      <c r="J726" s="646"/>
      <c r="K726" s="647"/>
      <c r="L726" s="647"/>
      <c r="M726" s="648"/>
      <c r="N726" s="116"/>
      <c r="X726" s="143"/>
      <c r="AB726" s="44" t="str">
        <f>IF(AD720="","",IF(AK726&gt;0,IF(AK726&lt;=AD720,"X",""),""))</f>
        <v/>
      </c>
      <c r="AC726" s="261" t="str">
        <f>IF($F$29="","",$F$29)</f>
        <v>Recreation</v>
      </c>
      <c r="AD726" s="646"/>
      <c r="AE726" s="647"/>
      <c r="AF726" s="648"/>
      <c r="AG726" s="646"/>
      <c r="AH726" s="647"/>
      <c r="AI726" s="647"/>
      <c r="AJ726" s="648"/>
      <c r="AK726" s="116"/>
    </row>
    <row r="727" spans="4:47" ht="15" customHeight="1" x14ac:dyDescent="0.25">
      <c r="E727" s="44" t="str">
        <f>IF(G720="","",IF(N727&gt;0,IF(N727&lt;=G720,"X",""),""))</f>
        <v/>
      </c>
      <c r="F727" s="261" t="str">
        <f>IF($F$30="","",$F$30)</f>
        <v>Health Services</v>
      </c>
      <c r="G727" s="646"/>
      <c r="H727" s="647"/>
      <c r="I727" s="648"/>
      <c r="J727" s="646"/>
      <c r="K727" s="647"/>
      <c r="L727" s="647"/>
      <c r="M727" s="648"/>
      <c r="N727" s="116"/>
      <c r="X727" s="143"/>
      <c r="AB727" s="44" t="str">
        <f>IF(AD720="","",IF(AK727&gt;0,IF(AK727&lt;=AD720,"X",""),""))</f>
        <v/>
      </c>
      <c r="AC727" s="261" t="str">
        <f>IF($F$30="","",$F$30)</f>
        <v>Health Services</v>
      </c>
      <c r="AD727" s="646"/>
      <c r="AE727" s="647"/>
      <c r="AF727" s="648"/>
      <c r="AG727" s="646"/>
      <c r="AH727" s="647"/>
      <c r="AI727" s="647"/>
      <c r="AJ727" s="648"/>
      <c r="AK727" s="116"/>
    </row>
    <row r="728" spans="4:47" ht="14.4" thickBot="1" x14ac:dyDescent="0.3">
      <c r="D728" s="38"/>
      <c r="E728" s="38"/>
      <c r="F728" s="38"/>
      <c r="G728" s="38"/>
      <c r="H728" s="38"/>
      <c r="I728" s="38"/>
      <c r="J728" s="38"/>
      <c r="K728" s="38"/>
      <c r="L728" s="38"/>
      <c r="M728" s="38"/>
      <c r="N728" s="38"/>
      <c r="X728" s="143"/>
      <c r="AA728" s="38"/>
      <c r="AB728" s="38"/>
      <c r="AC728" s="38"/>
      <c r="AD728" s="38"/>
      <c r="AE728" s="38"/>
      <c r="AF728" s="38"/>
      <c r="AG728" s="38"/>
      <c r="AH728" s="38"/>
      <c r="AI728" s="38"/>
      <c r="AJ728" s="38"/>
      <c r="AK728" s="38"/>
    </row>
    <row r="729" spans="4:47" x14ac:dyDescent="0.25">
      <c r="D729" s="654"/>
      <c r="E729" s="654"/>
      <c r="F729" s="654"/>
      <c r="G729" s="654"/>
      <c r="H729" s="654"/>
      <c r="I729" s="654"/>
      <c r="J729" s="654"/>
      <c r="K729" s="654"/>
      <c r="L729" s="654"/>
      <c r="M729" s="654"/>
      <c r="N729" s="654"/>
      <c r="X729" s="143"/>
      <c r="AA729" s="654"/>
      <c r="AB729" s="654"/>
      <c r="AC729" s="654"/>
      <c r="AD729" s="654"/>
      <c r="AE729" s="654"/>
      <c r="AF729" s="654"/>
      <c r="AG729" s="654"/>
      <c r="AH729" s="654"/>
      <c r="AI729" s="654"/>
      <c r="AJ729" s="654"/>
      <c r="AK729" s="654"/>
    </row>
    <row r="730" spans="4:47" x14ac:dyDescent="0.25">
      <c r="E730" s="34" t="s">
        <v>191</v>
      </c>
      <c r="F730" s="39">
        <f>F719+1</f>
        <v>65</v>
      </c>
      <c r="G730" s="34" t="s">
        <v>192</v>
      </c>
      <c r="H730" s="34"/>
      <c r="I730" s="34"/>
      <c r="J730" s="266" t="s">
        <v>351</v>
      </c>
      <c r="K730" s="265"/>
      <c r="X730" s="143"/>
      <c r="AB730" s="34" t="s">
        <v>191</v>
      </c>
      <c r="AC730" s="39">
        <f>AC719+1</f>
        <v>65</v>
      </c>
      <c r="AD730" s="34" t="s">
        <v>192</v>
      </c>
      <c r="AE730" s="34"/>
      <c r="AF730" s="34"/>
      <c r="AG730" s="266" t="s">
        <v>351</v>
      </c>
      <c r="AH730" s="265"/>
    </row>
    <row r="731" spans="4:47" x14ac:dyDescent="0.25">
      <c r="D731" s="649" t="s">
        <v>193</v>
      </c>
      <c r="E731" s="649"/>
      <c r="F731" s="40" t="s">
        <v>183</v>
      </c>
      <c r="G731" s="41">
        <f>IF(F731=O$4,P$4,IF(F731=O$5,P$5,IF(F731=O$6,P$6,IF(F731=O$7,P$7,IF(F731=O$8,P$8,"")))))</f>
        <v>0</v>
      </c>
      <c r="H731" s="41"/>
      <c r="I731" s="41"/>
      <c r="J731" s="266" t="s">
        <v>352</v>
      </c>
      <c r="K731" s="265"/>
      <c r="L731" s="42"/>
      <c r="M731" s="42"/>
      <c r="N731" s="42"/>
      <c r="O731" s="107">
        <f>IF(F731="",0,1)</f>
        <v>0</v>
      </c>
      <c r="P731" s="107">
        <f>IF(E734="",0,1)</f>
        <v>0</v>
      </c>
      <c r="Q731" s="107">
        <f>IF(E735="",0,1)</f>
        <v>0</v>
      </c>
      <c r="R731" s="107">
        <f>IF(E736="",0,1)</f>
        <v>0</v>
      </c>
      <c r="S731" s="107">
        <f>IF(E737="",0,1)</f>
        <v>0</v>
      </c>
      <c r="T731" s="107">
        <f>IF(E738="",0,1)</f>
        <v>0</v>
      </c>
      <c r="U731" s="107">
        <f>IF(E739="",0,1)</f>
        <v>0</v>
      </c>
      <c r="V731" s="107">
        <f>IF(E740="",0,1)</f>
        <v>0</v>
      </c>
      <c r="W731" s="107">
        <f>IF(E741="",0,1)</f>
        <v>0</v>
      </c>
      <c r="X731" s="143"/>
      <c r="AA731" s="649" t="s">
        <v>193</v>
      </c>
      <c r="AB731" s="649"/>
      <c r="AC731" s="40" t="s">
        <v>183</v>
      </c>
      <c r="AD731" s="41" t="str">
        <f>IF(AC731=AL$4,AM$4,IF(AC731=AL$5,AM$5,IF(AC731=AL$6,AM$6,IF(AC731=AL$7,AM$7,IF(AC731=AL$8,AM$8,"")))))</f>
        <v/>
      </c>
      <c r="AE731" s="41"/>
      <c r="AF731" s="41"/>
      <c r="AG731" s="266" t="s">
        <v>352</v>
      </c>
      <c r="AH731" s="265"/>
      <c r="AI731" s="42"/>
      <c r="AJ731" s="42"/>
      <c r="AK731" s="42"/>
      <c r="AL731" s="107">
        <f>IF(AC731="",0,1)</f>
        <v>0</v>
      </c>
      <c r="AM731" s="107">
        <f>IF(AB734="",0,1)</f>
        <v>0</v>
      </c>
      <c r="AN731" s="107">
        <f>IF(AB735="",0,1)</f>
        <v>0</v>
      </c>
      <c r="AO731" s="107">
        <f>IF(AB736="",0,1)</f>
        <v>0</v>
      </c>
      <c r="AP731" s="107">
        <f>IF(AB737="",0,1)</f>
        <v>0</v>
      </c>
      <c r="AQ731" s="107">
        <f>IF(AB738="",0,1)</f>
        <v>0</v>
      </c>
      <c r="AR731" s="107">
        <f>IF(AB739="",0,1)</f>
        <v>0</v>
      </c>
      <c r="AS731" s="107">
        <f>IF(AB740="",0,1)</f>
        <v>0</v>
      </c>
      <c r="AT731" s="107">
        <f>IF(AB741="",0,1)</f>
        <v>0</v>
      </c>
      <c r="AU731" s="107">
        <f>IF(AB741="",0,1)</f>
        <v>0</v>
      </c>
    </row>
    <row r="732" spans="4:47" x14ac:dyDescent="0.25">
      <c r="D732" s="650" t="s">
        <v>489</v>
      </c>
      <c r="E732" s="650"/>
      <c r="F732" s="40" t="s">
        <v>183</v>
      </c>
      <c r="G732" s="41">
        <f>IF(F732=O$4,T$4,IF(F732=O$5,T$5,IF(F732=O$6,T$6,IF(F732=O$7,T$7,IF(F732=O$8,T$8,"")))))</f>
        <v>0</v>
      </c>
      <c r="H732" s="425"/>
      <c r="I732" s="425"/>
      <c r="J732" s="425"/>
      <c r="K732" s="425"/>
      <c r="L732" s="425"/>
      <c r="M732" s="425"/>
      <c r="N732" s="425"/>
      <c r="X732" s="143"/>
      <c r="AA732" s="650" t="s">
        <v>489</v>
      </c>
      <c r="AB732" s="650"/>
      <c r="AC732" s="40" t="s">
        <v>183</v>
      </c>
      <c r="AD732" s="41" t="str">
        <f>IF(AC732=AL$4,AQ$4,IF(AC732=AL$5,AQ$5,IF(AC732=AL$6,AQ$6,IF(AC732=AL$7,AQ$7,IF(AC732=AL$8,AQ$8,"")))))</f>
        <v/>
      </c>
      <c r="AE732" s="425"/>
      <c r="AF732" s="425"/>
      <c r="AG732" s="425"/>
      <c r="AH732" s="425"/>
      <c r="AI732" s="425"/>
      <c r="AJ732" s="425"/>
      <c r="AK732" s="425"/>
    </row>
    <row r="733" spans="4:47" x14ac:dyDescent="0.25">
      <c r="F733" s="439" t="s">
        <v>194</v>
      </c>
      <c r="G733" s="439" t="s">
        <v>195</v>
      </c>
      <c r="H733" s="439"/>
      <c r="I733" s="439"/>
      <c r="J733" s="439" t="s">
        <v>196</v>
      </c>
      <c r="K733" s="439"/>
      <c r="L733" s="439"/>
      <c r="M733" s="439"/>
      <c r="N733" s="439" t="s">
        <v>197</v>
      </c>
      <c r="X733" s="143"/>
      <c r="AC733" s="439" t="s">
        <v>194</v>
      </c>
      <c r="AD733" s="439" t="s">
        <v>195</v>
      </c>
      <c r="AE733" s="439"/>
      <c r="AF733" s="439"/>
      <c r="AG733" s="439" t="s">
        <v>196</v>
      </c>
      <c r="AH733" s="439"/>
      <c r="AI733" s="439"/>
      <c r="AJ733" s="439"/>
      <c r="AK733" s="439" t="s">
        <v>197</v>
      </c>
    </row>
    <row r="734" spans="4:47" ht="15" customHeight="1" x14ac:dyDescent="0.25">
      <c r="E734" s="44" t="str">
        <f>IF(N734="Yes", "X","")</f>
        <v/>
      </c>
      <c r="F734" s="482" t="str">
        <f>IF($F$26="","",$F$26)</f>
        <v>Food Access</v>
      </c>
      <c r="G734" s="651" t="s">
        <v>542</v>
      </c>
      <c r="H734" s="652"/>
      <c r="I734" s="652"/>
      <c r="J734" s="652"/>
      <c r="K734" s="652"/>
      <c r="L734" s="652"/>
      <c r="M734" s="653"/>
      <c r="N734" s="407"/>
      <c r="X734" s="143"/>
      <c r="AB734" s="44" t="str">
        <f>IF(AK734="Yes", "X","")</f>
        <v/>
      </c>
      <c r="AC734" s="482" t="str">
        <f>IF($F$26="","",$F$26)</f>
        <v>Food Access</v>
      </c>
      <c r="AD734" s="651" t="s">
        <v>542</v>
      </c>
      <c r="AE734" s="652"/>
      <c r="AF734" s="652"/>
      <c r="AG734" s="652"/>
      <c r="AH734" s="652"/>
      <c r="AI734" s="652"/>
      <c r="AJ734" s="653"/>
      <c r="AK734" s="407"/>
    </row>
    <row r="735" spans="4:47" ht="15" customHeight="1" x14ac:dyDescent="0.25">
      <c r="E735" s="44" t="str">
        <f>IF(G731="","",IF(N735&gt;0,IF(N735&lt;=G731,"X",""),""))</f>
        <v/>
      </c>
      <c r="F735" s="261" t="str">
        <f>IF($F$27="","",$F$27)</f>
        <v>Education</v>
      </c>
      <c r="G735" s="646"/>
      <c r="H735" s="647"/>
      <c r="I735" s="648"/>
      <c r="J735" s="646"/>
      <c r="K735" s="647"/>
      <c r="L735" s="647"/>
      <c r="M735" s="648"/>
      <c r="N735" s="116"/>
      <c r="X735" s="143"/>
      <c r="AB735" s="44" t="str">
        <f>IF(AD731="","",IF(AK735&gt;0,IF(AK735&lt;=AD731,"X",""),""))</f>
        <v/>
      </c>
      <c r="AC735" s="261" t="str">
        <f>IF($F$27="","",$F$27)</f>
        <v>Education</v>
      </c>
      <c r="AD735" s="646"/>
      <c r="AE735" s="647"/>
      <c r="AF735" s="648"/>
      <c r="AG735" s="646"/>
      <c r="AH735" s="647"/>
      <c r="AI735" s="647"/>
      <c r="AJ735" s="648"/>
      <c r="AK735" s="116"/>
    </row>
    <row r="736" spans="4:47" ht="15" customHeight="1" x14ac:dyDescent="0.25">
      <c r="E736" s="44" t="str">
        <f>IF(G731="","",IF(N736&gt;0,IF(N736&lt;=G731,"X",""),""))</f>
        <v/>
      </c>
      <c r="F736" s="261" t="str">
        <f>IF($F$28="","",$F$28)</f>
        <v>Job Training</v>
      </c>
      <c r="G736" s="646"/>
      <c r="H736" s="647"/>
      <c r="I736" s="648"/>
      <c r="J736" s="646"/>
      <c r="K736" s="647"/>
      <c r="L736" s="647"/>
      <c r="M736" s="648"/>
      <c r="N736" s="116"/>
      <c r="X736" s="143"/>
      <c r="AB736" s="44" t="str">
        <f>IF(AD731="","",IF(AK736&gt;0,IF(AK736&lt;=AD731,"X",""),""))</f>
        <v/>
      </c>
      <c r="AC736" s="261" t="str">
        <f>IF($F$28="","",$F$28)</f>
        <v>Job Training</v>
      </c>
      <c r="AD736" s="646"/>
      <c r="AE736" s="647"/>
      <c r="AF736" s="648"/>
      <c r="AG736" s="646"/>
      <c r="AH736" s="647"/>
      <c r="AI736" s="647"/>
      <c r="AJ736" s="648"/>
      <c r="AK736" s="116"/>
    </row>
    <row r="737" spans="4:47" ht="15" customHeight="1" x14ac:dyDescent="0.25">
      <c r="E737" s="44" t="str">
        <f>IF(G731="","",IF(N737&gt;0,IF(N737&lt;=G731,"X",""),""))</f>
        <v/>
      </c>
      <c r="F737" s="261" t="str">
        <f>IF($F$29="","",$F$29)</f>
        <v>Recreation</v>
      </c>
      <c r="G737" s="646"/>
      <c r="H737" s="647"/>
      <c r="I737" s="648"/>
      <c r="J737" s="646"/>
      <c r="K737" s="647"/>
      <c r="L737" s="647"/>
      <c r="M737" s="648"/>
      <c r="N737" s="116"/>
      <c r="X737" s="143"/>
      <c r="AB737" s="44" t="str">
        <f>IF(AD731="","",IF(AK737&gt;0,IF(AK737&lt;=AD731,"X",""),""))</f>
        <v/>
      </c>
      <c r="AC737" s="261" t="str">
        <f>IF($F$29="","",$F$29)</f>
        <v>Recreation</v>
      </c>
      <c r="AD737" s="646"/>
      <c r="AE737" s="647"/>
      <c r="AF737" s="648"/>
      <c r="AG737" s="646"/>
      <c r="AH737" s="647"/>
      <c r="AI737" s="647"/>
      <c r="AJ737" s="648"/>
      <c r="AK737" s="116"/>
    </row>
    <row r="738" spans="4:47" ht="15" customHeight="1" x14ac:dyDescent="0.25">
      <c r="E738" s="44" t="str">
        <f>IF(G731="","",IF(N738&gt;0,IF(N738&lt;=G731,"X",""),""))</f>
        <v/>
      </c>
      <c r="F738" s="261" t="str">
        <f>IF($F$30="","",$F$30)</f>
        <v>Health Services</v>
      </c>
      <c r="G738" s="646"/>
      <c r="H738" s="647"/>
      <c r="I738" s="648"/>
      <c r="J738" s="646"/>
      <c r="K738" s="647"/>
      <c r="L738" s="647"/>
      <c r="M738" s="648"/>
      <c r="N738" s="116"/>
      <c r="X738" s="143"/>
      <c r="AB738" s="44" t="str">
        <f>IF(AD731="","",IF(AK738&gt;0,IF(AK738&lt;=AD731,"X",""),""))</f>
        <v/>
      </c>
      <c r="AC738" s="261" t="str">
        <f>IF($F$30="","",$F$30)</f>
        <v>Health Services</v>
      </c>
      <c r="AD738" s="646"/>
      <c r="AE738" s="647"/>
      <c r="AF738" s="648"/>
      <c r="AG738" s="646"/>
      <c r="AH738" s="647"/>
      <c r="AI738" s="647"/>
      <c r="AJ738" s="648"/>
      <c r="AK738" s="116"/>
    </row>
    <row r="739" spans="4:47" ht="15" hidden="1" customHeight="1" x14ac:dyDescent="0.25">
      <c r="E739" s="44" t="str">
        <f>IF(G731="","",IF(N739&gt;0,IF(N739&lt;=G731,"X",""),""))</f>
        <v/>
      </c>
      <c r="F739" s="261" t="str">
        <f>IF($F$31="","",$F$31)</f>
        <v/>
      </c>
      <c r="G739" s="646"/>
      <c r="H739" s="647"/>
      <c r="I739" s="648"/>
      <c r="J739" s="646"/>
      <c r="K739" s="647"/>
      <c r="L739" s="647"/>
      <c r="M739" s="648"/>
      <c r="N739" s="116"/>
      <c r="X739" s="143"/>
      <c r="AB739" s="44" t="str">
        <f>IF(AD731="","",IF(AK739&gt;0,IF(AK739&lt;=AD731,"X",""),""))</f>
        <v/>
      </c>
      <c r="AC739" s="261" t="str">
        <f>IF($F$31="","",$F$31)</f>
        <v/>
      </c>
      <c r="AD739" s="646"/>
      <c r="AE739" s="647"/>
      <c r="AF739" s="648"/>
      <c r="AG739" s="646"/>
      <c r="AH739" s="647"/>
      <c r="AI739" s="647"/>
      <c r="AJ739" s="648"/>
      <c r="AK739" s="116"/>
    </row>
    <row r="740" spans="4:47" ht="15" hidden="1" customHeight="1" x14ac:dyDescent="0.25">
      <c r="E740" s="44" t="str">
        <f>IF(G731="","",IF(N740&gt;0,IF(N740&lt;=G731,"X",""),""))</f>
        <v/>
      </c>
      <c r="F740" s="261" t="str">
        <f>IF($F$32="","",$F$32)</f>
        <v/>
      </c>
      <c r="G740" s="646"/>
      <c r="H740" s="647"/>
      <c r="I740" s="648"/>
      <c r="J740" s="646"/>
      <c r="K740" s="647"/>
      <c r="L740" s="647"/>
      <c r="M740" s="648"/>
      <c r="N740" s="116"/>
      <c r="X740" s="143"/>
      <c r="AB740" s="44" t="str">
        <f>IF(AD731="","",IF(AK740&gt;0,IF(AK740&lt;=AD731,"X",""),""))</f>
        <v/>
      </c>
      <c r="AC740" s="261" t="str">
        <f>IF($F$32="","",$F$32)</f>
        <v/>
      </c>
      <c r="AD740" s="646"/>
      <c r="AE740" s="647"/>
      <c r="AF740" s="648"/>
      <c r="AG740" s="646"/>
      <c r="AH740" s="647"/>
      <c r="AI740" s="647"/>
      <c r="AJ740" s="648"/>
      <c r="AK740" s="116"/>
    </row>
    <row r="741" spans="4:47" ht="15" hidden="1" customHeight="1" x14ac:dyDescent="0.25">
      <c r="E741" s="44" t="str">
        <f>IF(G731="","",IF(N741&gt;0,IF(N741&lt;=G731,"X",""),""))</f>
        <v/>
      </c>
      <c r="F741" s="261" t="str">
        <f>IF($F$33="","",$F$33)</f>
        <v/>
      </c>
      <c r="G741" s="646"/>
      <c r="H741" s="647"/>
      <c r="I741" s="648"/>
      <c r="J741" s="646"/>
      <c r="K741" s="647"/>
      <c r="L741" s="647"/>
      <c r="M741" s="648"/>
      <c r="N741" s="116"/>
      <c r="X741" s="143"/>
      <c r="AB741" s="44" t="str">
        <f>IF(AD731="","",IF(AK741&gt;0,IF(AK741&lt;=AD731,"X",""),""))</f>
        <v/>
      </c>
      <c r="AC741" s="261" t="str">
        <f>IF($F$33="","",$F$33)</f>
        <v/>
      </c>
      <c r="AD741" s="646"/>
      <c r="AE741" s="647"/>
      <c r="AF741" s="648"/>
      <c r="AG741" s="646"/>
      <c r="AH741" s="647"/>
      <c r="AI741" s="647"/>
      <c r="AJ741" s="648"/>
      <c r="AK741" s="116"/>
    </row>
    <row r="742" spans="4:47" ht="14.4" thickBot="1" x14ac:dyDescent="0.3">
      <c r="D742" s="38"/>
      <c r="E742" s="38"/>
      <c r="F742" s="38"/>
      <c r="G742" s="38"/>
      <c r="H742" s="38"/>
      <c r="I742" s="38"/>
      <c r="J742" s="38"/>
      <c r="K742" s="38"/>
      <c r="L742" s="38"/>
      <c r="M742" s="38"/>
      <c r="N742" s="38"/>
      <c r="X742" s="143"/>
      <c r="AA742" s="38"/>
      <c r="AB742" s="38"/>
      <c r="AC742" s="38"/>
      <c r="AD742" s="38"/>
      <c r="AE742" s="38"/>
      <c r="AF742" s="38"/>
      <c r="AG742" s="38"/>
      <c r="AH742" s="38"/>
      <c r="AI742" s="38"/>
      <c r="AJ742" s="38"/>
      <c r="AK742" s="38"/>
    </row>
    <row r="743" spans="4:47" x14ac:dyDescent="0.25">
      <c r="D743" s="654"/>
      <c r="E743" s="654"/>
      <c r="F743" s="654"/>
      <c r="G743" s="654"/>
      <c r="H743" s="654"/>
      <c r="I743" s="654"/>
      <c r="J743" s="654"/>
      <c r="K743" s="654"/>
      <c r="L743" s="654"/>
      <c r="M743" s="654"/>
      <c r="N743" s="654"/>
      <c r="X743" s="143"/>
      <c r="AA743" s="654"/>
      <c r="AB743" s="654"/>
      <c r="AC743" s="654"/>
      <c r="AD743" s="654"/>
      <c r="AE743" s="654"/>
      <c r="AF743" s="654"/>
      <c r="AG743" s="654"/>
      <c r="AH743" s="654"/>
      <c r="AI743" s="654"/>
      <c r="AJ743" s="654"/>
      <c r="AK743" s="654"/>
    </row>
    <row r="744" spans="4:47" x14ac:dyDescent="0.25">
      <c r="E744" s="34" t="s">
        <v>191</v>
      </c>
      <c r="F744" s="39">
        <f>F730+1</f>
        <v>66</v>
      </c>
      <c r="G744" s="34" t="s">
        <v>192</v>
      </c>
      <c r="H744" s="34"/>
      <c r="I744" s="34"/>
      <c r="J744" s="266" t="s">
        <v>351</v>
      </c>
      <c r="K744" s="265"/>
      <c r="X744" s="143"/>
      <c r="AB744" s="34" t="s">
        <v>191</v>
      </c>
      <c r="AC744" s="39">
        <f>AC730+1</f>
        <v>66</v>
      </c>
      <c r="AD744" s="34" t="s">
        <v>192</v>
      </c>
      <c r="AE744" s="34"/>
      <c r="AF744" s="34"/>
      <c r="AG744" s="266" t="s">
        <v>351</v>
      </c>
      <c r="AH744" s="265"/>
    </row>
    <row r="745" spans="4:47" x14ac:dyDescent="0.25">
      <c r="D745" s="649" t="s">
        <v>193</v>
      </c>
      <c r="E745" s="649"/>
      <c r="F745" s="40" t="s">
        <v>183</v>
      </c>
      <c r="G745" s="41">
        <f>IF(F745=O$4,P$4,IF(F745=O$5,P$5,IF(F745=O$6,P$6,IF(F745=O$7,P$7,IF(F745=O$8,P$8,"")))))</f>
        <v>0</v>
      </c>
      <c r="H745" s="41"/>
      <c r="I745" s="41"/>
      <c r="J745" s="266" t="s">
        <v>352</v>
      </c>
      <c r="K745" s="265"/>
      <c r="L745" s="42"/>
      <c r="M745" s="42"/>
      <c r="N745" s="42"/>
      <c r="O745" s="107">
        <f>IF(F745="",0,1)</f>
        <v>0</v>
      </c>
      <c r="P745" s="107">
        <f>IF(E748="",0,1)</f>
        <v>0</v>
      </c>
      <c r="Q745" s="107">
        <f>IF(E749="",0,1)</f>
        <v>0</v>
      </c>
      <c r="R745" s="107">
        <f>IF(E750="",0,1)</f>
        <v>0</v>
      </c>
      <c r="S745" s="107">
        <f>IF(E751="",0,1)</f>
        <v>0</v>
      </c>
      <c r="T745" s="107">
        <f>IF(E752="",0,1)</f>
        <v>0</v>
      </c>
      <c r="U745" s="107">
        <f>IF(E753="",0,1)</f>
        <v>0</v>
      </c>
      <c r="V745" s="107">
        <f>IF(E754="",0,1)</f>
        <v>0</v>
      </c>
      <c r="W745" s="107">
        <f>IF(E755="",0,1)</f>
        <v>0</v>
      </c>
      <c r="X745" s="143"/>
      <c r="AA745" s="649" t="s">
        <v>193</v>
      </c>
      <c r="AB745" s="649"/>
      <c r="AC745" s="40" t="s">
        <v>183</v>
      </c>
      <c r="AD745" s="41" t="str">
        <f>IF(AC745=AL$4,AM$4,IF(AC745=AL$5,AM$5,IF(AC745=AL$6,AM$6,IF(AC745=AL$7,AM$7,IF(AC745=AL$8,AM$8,"")))))</f>
        <v/>
      </c>
      <c r="AE745" s="41"/>
      <c r="AF745" s="41"/>
      <c r="AG745" s="266" t="s">
        <v>352</v>
      </c>
      <c r="AH745" s="265"/>
      <c r="AI745" s="42"/>
      <c r="AJ745" s="42"/>
      <c r="AK745" s="42"/>
      <c r="AL745" s="107">
        <f>IF(AC745="",0,1)</f>
        <v>0</v>
      </c>
      <c r="AM745" s="107">
        <f>IF(AB748="",0,1)</f>
        <v>0</v>
      </c>
      <c r="AN745" s="107">
        <f>IF(AB749="",0,1)</f>
        <v>0</v>
      </c>
      <c r="AO745" s="107">
        <f>IF(AB750="",0,1)</f>
        <v>0</v>
      </c>
      <c r="AP745" s="107">
        <f>IF(AB751="",0,1)</f>
        <v>0</v>
      </c>
      <c r="AQ745" s="107">
        <f>IF(AB752="",0,1)</f>
        <v>0</v>
      </c>
      <c r="AR745" s="107">
        <f>IF(AB753="",0,1)</f>
        <v>0</v>
      </c>
      <c r="AS745" s="107">
        <f>IF(AB754="",0,1)</f>
        <v>0</v>
      </c>
      <c r="AT745" s="107">
        <f>IF(AB755="",0,1)</f>
        <v>0</v>
      </c>
      <c r="AU745" s="107">
        <f>IF(AB755="",0,1)</f>
        <v>0</v>
      </c>
    </row>
    <row r="746" spans="4:47" x14ac:dyDescent="0.25">
      <c r="D746" s="650" t="s">
        <v>489</v>
      </c>
      <c r="E746" s="650"/>
      <c r="F746" s="40" t="s">
        <v>183</v>
      </c>
      <c r="G746" s="41">
        <f>IF(F746=O$4,T$4,IF(F746=O$5,T$5,IF(F746=O$6,T$6,IF(F746=O$7,T$7,IF(F746=O$8,T$8,"")))))</f>
        <v>0</v>
      </c>
      <c r="H746" s="425"/>
      <c r="I746" s="425"/>
      <c r="J746" s="425"/>
      <c r="K746" s="425"/>
      <c r="L746" s="425"/>
      <c r="M746" s="425"/>
      <c r="N746" s="425"/>
      <c r="X746" s="143"/>
      <c r="AA746" s="650" t="s">
        <v>489</v>
      </c>
      <c r="AB746" s="650"/>
      <c r="AC746" s="40" t="s">
        <v>183</v>
      </c>
      <c r="AD746" s="41" t="str">
        <f>IF(AC746=AL$4,AQ$4,IF(AC746=AL$5,AQ$5,IF(AC746=AL$6,AQ$6,IF(AC746=AL$7,AQ$7,IF(AC746=AL$8,AQ$8,"")))))</f>
        <v/>
      </c>
      <c r="AE746" s="425"/>
      <c r="AF746" s="425"/>
      <c r="AG746" s="425"/>
      <c r="AH746" s="425"/>
      <c r="AI746" s="425"/>
      <c r="AJ746" s="425"/>
      <c r="AK746" s="425"/>
    </row>
    <row r="747" spans="4:47" x14ac:dyDescent="0.25">
      <c r="F747" s="439" t="s">
        <v>194</v>
      </c>
      <c r="G747" s="439" t="s">
        <v>195</v>
      </c>
      <c r="H747" s="439"/>
      <c r="I747" s="439"/>
      <c r="J747" s="439" t="s">
        <v>196</v>
      </c>
      <c r="K747" s="439"/>
      <c r="L747" s="439"/>
      <c r="M747" s="439"/>
      <c r="N747" s="439" t="s">
        <v>197</v>
      </c>
      <c r="X747" s="143"/>
      <c r="AC747" s="439" t="s">
        <v>194</v>
      </c>
      <c r="AD747" s="439" t="s">
        <v>195</v>
      </c>
      <c r="AE747" s="439"/>
      <c r="AF747" s="439"/>
      <c r="AG747" s="439" t="s">
        <v>196</v>
      </c>
      <c r="AH747" s="439"/>
      <c r="AI747" s="439"/>
      <c r="AJ747" s="439"/>
      <c r="AK747" s="439" t="s">
        <v>197</v>
      </c>
    </row>
    <row r="748" spans="4:47" ht="15" customHeight="1" x14ac:dyDescent="0.25">
      <c r="E748" s="44" t="str">
        <f>IF(N748="Yes", "X","")</f>
        <v/>
      </c>
      <c r="F748" s="482" t="str">
        <f>IF($F$26="","",$F$26)</f>
        <v>Food Access</v>
      </c>
      <c r="G748" s="651" t="s">
        <v>542</v>
      </c>
      <c r="H748" s="652"/>
      <c r="I748" s="652"/>
      <c r="J748" s="652"/>
      <c r="K748" s="652"/>
      <c r="L748" s="652"/>
      <c r="M748" s="653"/>
      <c r="N748" s="407"/>
      <c r="X748" s="143"/>
      <c r="AB748" s="44" t="str">
        <f>IF(AK748="Yes", "X","")</f>
        <v/>
      </c>
      <c r="AC748" s="482" t="str">
        <f>IF($F$26="","",$F$26)</f>
        <v>Food Access</v>
      </c>
      <c r="AD748" s="651" t="s">
        <v>542</v>
      </c>
      <c r="AE748" s="652"/>
      <c r="AF748" s="652"/>
      <c r="AG748" s="652"/>
      <c r="AH748" s="652"/>
      <c r="AI748" s="652"/>
      <c r="AJ748" s="653"/>
      <c r="AK748" s="407"/>
    </row>
    <row r="749" spans="4:47" ht="15" customHeight="1" x14ac:dyDescent="0.25">
      <c r="E749" s="44" t="str">
        <f>IF(G745="","",IF(N749&gt;0,IF(N749&lt;=G745,"X",""),""))</f>
        <v/>
      </c>
      <c r="F749" s="261" t="str">
        <f>IF($F$27="","",$F$27)</f>
        <v>Education</v>
      </c>
      <c r="G749" s="646"/>
      <c r="H749" s="647"/>
      <c r="I749" s="648"/>
      <c r="J749" s="646"/>
      <c r="K749" s="647"/>
      <c r="L749" s="647"/>
      <c r="M749" s="648"/>
      <c r="N749" s="116"/>
      <c r="X749" s="143"/>
      <c r="AB749" s="44" t="str">
        <f>IF(AD745="","",IF(AK749&gt;0,IF(AK749&lt;=AD745,"X",""),""))</f>
        <v/>
      </c>
      <c r="AC749" s="261" t="str">
        <f>IF($F$27="","",$F$27)</f>
        <v>Education</v>
      </c>
      <c r="AD749" s="646"/>
      <c r="AE749" s="647"/>
      <c r="AF749" s="648"/>
      <c r="AG749" s="646"/>
      <c r="AH749" s="647"/>
      <c r="AI749" s="647"/>
      <c r="AJ749" s="648"/>
      <c r="AK749" s="116"/>
    </row>
    <row r="750" spans="4:47" ht="15" customHeight="1" x14ac:dyDescent="0.25">
      <c r="E750" s="44" t="str">
        <f>IF(G745="","",IF(N750&gt;0,IF(N750&lt;=G745,"X",""),""))</f>
        <v/>
      </c>
      <c r="F750" s="261" t="str">
        <f>IF($F$28="","",$F$28)</f>
        <v>Job Training</v>
      </c>
      <c r="G750" s="646"/>
      <c r="H750" s="647"/>
      <c r="I750" s="648"/>
      <c r="J750" s="646"/>
      <c r="K750" s="647"/>
      <c r="L750" s="647"/>
      <c r="M750" s="648"/>
      <c r="N750" s="116"/>
      <c r="X750" s="143"/>
      <c r="AB750" s="44" t="str">
        <f>IF(AD745="","",IF(AK750&gt;0,IF(AK750&lt;=AD745,"X",""),""))</f>
        <v/>
      </c>
      <c r="AC750" s="261" t="str">
        <f>IF($F$28="","",$F$28)</f>
        <v>Job Training</v>
      </c>
      <c r="AD750" s="646"/>
      <c r="AE750" s="647"/>
      <c r="AF750" s="648"/>
      <c r="AG750" s="646"/>
      <c r="AH750" s="647"/>
      <c r="AI750" s="647"/>
      <c r="AJ750" s="648"/>
      <c r="AK750" s="116"/>
    </row>
    <row r="751" spans="4:47" ht="15" customHeight="1" x14ac:dyDescent="0.25">
      <c r="E751" s="44" t="str">
        <f>IF(G745="","",IF(N751&gt;0,IF(N751&lt;=G745,"X",""),""))</f>
        <v/>
      </c>
      <c r="F751" s="261" t="str">
        <f>IF($F$29="","",$F$29)</f>
        <v>Recreation</v>
      </c>
      <c r="G751" s="646"/>
      <c r="H751" s="647"/>
      <c r="I751" s="648"/>
      <c r="J751" s="646"/>
      <c r="K751" s="647"/>
      <c r="L751" s="647"/>
      <c r="M751" s="648"/>
      <c r="N751" s="116"/>
      <c r="X751" s="143"/>
      <c r="AB751" s="44" t="str">
        <f>IF(AD745="","",IF(AK751&gt;0,IF(AK751&lt;=AD745,"X",""),""))</f>
        <v/>
      </c>
      <c r="AC751" s="261" t="str">
        <f>IF($F$29="","",$F$29)</f>
        <v>Recreation</v>
      </c>
      <c r="AD751" s="646"/>
      <c r="AE751" s="647"/>
      <c r="AF751" s="648"/>
      <c r="AG751" s="646"/>
      <c r="AH751" s="647"/>
      <c r="AI751" s="647"/>
      <c r="AJ751" s="648"/>
      <c r="AK751" s="116"/>
    </row>
    <row r="752" spans="4:47" ht="15" customHeight="1" x14ac:dyDescent="0.25">
      <c r="E752" s="44" t="str">
        <f>IF(G745="","",IF(N752&gt;0,IF(N752&lt;=G745,"X",""),""))</f>
        <v/>
      </c>
      <c r="F752" s="261" t="str">
        <f>IF($F$30="","",$F$30)</f>
        <v>Health Services</v>
      </c>
      <c r="G752" s="646"/>
      <c r="H752" s="647"/>
      <c r="I752" s="648"/>
      <c r="J752" s="646"/>
      <c r="K752" s="647"/>
      <c r="L752" s="647"/>
      <c r="M752" s="648"/>
      <c r="N752" s="116"/>
      <c r="X752" s="143"/>
      <c r="AB752" s="44" t="str">
        <f>IF(AD745="","",IF(AK752&gt;0,IF(AK752&lt;=AD745,"X",""),""))</f>
        <v/>
      </c>
      <c r="AC752" s="261" t="str">
        <f>IF($F$30="","",$F$30)</f>
        <v>Health Services</v>
      </c>
      <c r="AD752" s="646"/>
      <c r="AE752" s="647"/>
      <c r="AF752" s="648"/>
      <c r="AG752" s="646"/>
      <c r="AH752" s="647"/>
      <c r="AI752" s="647"/>
      <c r="AJ752" s="648"/>
      <c r="AK752" s="116"/>
    </row>
    <row r="753" spans="4:47" ht="15" hidden="1" customHeight="1" x14ac:dyDescent="0.25">
      <c r="E753" s="44" t="str">
        <f>IF(G745="","",IF(N753&gt;0,IF(N753&lt;=G745,"X",""),""))</f>
        <v/>
      </c>
      <c r="F753" s="261" t="str">
        <f>IF($F$31="","",$F$31)</f>
        <v/>
      </c>
      <c r="G753" s="646"/>
      <c r="H753" s="647"/>
      <c r="I753" s="648"/>
      <c r="J753" s="646"/>
      <c r="K753" s="647"/>
      <c r="L753" s="647"/>
      <c r="M753" s="648"/>
      <c r="N753" s="116"/>
      <c r="X753" s="143"/>
      <c r="AB753" s="44" t="str">
        <f>IF(AD745="","",IF(AK753&gt;0,IF(AK753&lt;=AD745,"X",""),""))</f>
        <v/>
      </c>
      <c r="AC753" s="261" t="str">
        <f>IF($F$31="","",$F$31)</f>
        <v/>
      </c>
      <c r="AD753" s="646"/>
      <c r="AE753" s="647"/>
      <c r="AF753" s="648"/>
      <c r="AG753" s="646"/>
      <c r="AH753" s="647"/>
      <c r="AI753" s="647"/>
      <c r="AJ753" s="648"/>
      <c r="AK753" s="116"/>
    </row>
    <row r="754" spans="4:47" ht="15" hidden="1" customHeight="1" x14ac:dyDescent="0.25">
      <c r="E754" s="44" t="str">
        <f>IF(G745="","",IF(N754&gt;0,IF(N754&lt;=G745,"X",""),""))</f>
        <v/>
      </c>
      <c r="F754" s="261" t="str">
        <f>IF($F$32="","",$F$32)</f>
        <v/>
      </c>
      <c r="G754" s="646"/>
      <c r="H754" s="647"/>
      <c r="I754" s="648"/>
      <c r="J754" s="646"/>
      <c r="K754" s="647"/>
      <c r="L754" s="647"/>
      <c r="M754" s="648"/>
      <c r="N754" s="116"/>
      <c r="X754" s="143"/>
      <c r="AB754" s="44" t="str">
        <f>IF(AD745="","",IF(AK754&gt;0,IF(AK754&lt;=AD745,"X",""),""))</f>
        <v/>
      </c>
      <c r="AC754" s="261" t="str">
        <f>IF($F$32="","",$F$32)</f>
        <v/>
      </c>
      <c r="AD754" s="646"/>
      <c r="AE754" s="647"/>
      <c r="AF754" s="648"/>
      <c r="AG754" s="646"/>
      <c r="AH754" s="647"/>
      <c r="AI754" s="647"/>
      <c r="AJ754" s="648"/>
      <c r="AK754" s="116"/>
    </row>
    <row r="755" spans="4:47" ht="15" hidden="1" customHeight="1" x14ac:dyDescent="0.25">
      <c r="E755" s="44" t="str">
        <f>IF(G745="","",IF(N755&gt;0,IF(N755&lt;=G745,"X",""),""))</f>
        <v/>
      </c>
      <c r="F755" s="261" t="str">
        <f>IF($F$33="","",$F$33)</f>
        <v/>
      </c>
      <c r="G755" s="646"/>
      <c r="H755" s="647"/>
      <c r="I755" s="648"/>
      <c r="J755" s="646"/>
      <c r="K755" s="647"/>
      <c r="L755" s="647"/>
      <c r="M755" s="648"/>
      <c r="N755" s="116"/>
      <c r="X755" s="143"/>
      <c r="AB755" s="44" t="str">
        <f>IF(AD745="","",IF(AK755&gt;0,IF(AK755&lt;=AD745,"X",""),""))</f>
        <v/>
      </c>
      <c r="AC755" s="261" t="str">
        <f>IF($F$33="","",$F$33)</f>
        <v/>
      </c>
      <c r="AD755" s="646"/>
      <c r="AE755" s="647"/>
      <c r="AF755" s="648"/>
      <c r="AG755" s="646"/>
      <c r="AH755" s="647"/>
      <c r="AI755" s="647"/>
      <c r="AJ755" s="648"/>
      <c r="AK755" s="116"/>
    </row>
    <row r="756" spans="4:47" ht="14.4" thickBot="1" x14ac:dyDescent="0.3">
      <c r="D756" s="38"/>
      <c r="E756" s="38"/>
      <c r="F756" s="38"/>
      <c r="G756" s="38"/>
      <c r="H756" s="38"/>
      <c r="I756" s="38"/>
      <c r="J756" s="38"/>
      <c r="K756" s="38"/>
      <c r="L756" s="38"/>
      <c r="M756" s="38"/>
      <c r="N756" s="38"/>
      <c r="X756" s="143"/>
      <c r="AA756" s="38"/>
      <c r="AB756" s="38"/>
      <c r="AC756" s="38"/>
      <c r="AD756" s="38"/>
      <c r="AE756" s="38"/>
      <c r="AF756" s="38"/>
      <c r="AG756" s="38"/>
      <c r="AH756" s="38"/>
      <c r="AI756" s="38"/>
      <c r="AJ756" s="38"/>
      <c r="AK756" s="38"/>
    </row>
    <row r="757" spans="4:47" x14ac:dyDescent="0.25">
      <c r="D757" s="654"/>
      <c r="E757" s="654"/>
      <c r="F757" s="654"/>
      <c r="G757" s="654"/>
      <c r="H757" s="654"/>
      <c r="I757" s="654"/>
      <c r="J757" s="654"/>
      <c r="K757" s="654"/>
      <c r="L757" s="654"/>
      <c r="M757" s="654"/>
      <c r="N757" s="654"/>
      <c r="X757" s="143"/>
      <c r="AA757" s="654"/>
      <c r="AB757" s="654"/>
      <c r="AC757" s="654"/>
      <c r="AD757" s="654"/>
      <c r="AE757" s="654"/>
      <c r="AF757" s="654"/>
      <c r="AG757" s="654"/>
      <c r="AH757" s="654"/>
      <c r="AI757" s="654"/>
      <c r="AJ757" s="654"/>
      <c r="AK757" s="654"/>
    </row>
    <row r="758" spans="4:47" x14ac:dyDescent="0.25">
      <c r="E758" s="34" t="s">
        <v>191</v>
      </c>
      <c r="F758" s="39">
        <f>F744+1</f>
        <v>67</v>
      </c>
      <c r="G758" s="34" t="s">
        <v>192</v>
      </c>
      <c r="H758" s="34"/>
      <c r="I758" s="34"/>
      <c r="J758" s="266" t="s">
        <v>351</v>
      </c>
      <c r="K758" s="265"/>
      <c r="X758" s="143"/>
      <c r="AB758" s="34" t="s">
        <v>191</v>
      </c>
      <c r="AC758" s="39">
        <f>AC744+1</f>
        <v>67</v>
      </c>
      <c r="AD758" s="34" t="s">
        <v>192</v>
      </c>
      <c r="AE758" s="34"/>
      <c r="AF758" s="34"/>
      <c r="AG758" s="266" t="s">
        <v>351</v>
      </c>
      <c r="AH758" s="265"/>
    </row>
    <row r="759" spans="4:47" x14ac:dyDescent="0.25">
      <c r="D759" s="649" t="s">
        <v>193</v>
      </c>
      <c r="E759" s="649"/>
      <c r="F759" s="40" t="s">
        <v>183</v>
      </c>
      <c r="G759" s="41">
        <f>IF(F759=O$4,P$4,IF(F759=O$5,P$5,IF(F759=O$6,P$6,IF(F759=O$7,P$7,IF(F759=O$8,P$8,"")))))</f>
        <v>0</v>
      </c>
      <c r="H759" s="41"/>
      <c r="I759" s="41"/>
      <c r="J759" s="266" t="s">
        <v>352</v>
      </c>
      <c r="K759" s="265"/>
      <c r="L759" s="42"/>
      <c r="M759" s="42"/>
      <c r="N759" s="42"/>
      <c r="O759" s="107">
        <f>IF(F759="",0,1)</f>
        <v>0</v>
      </c>
      <c r="P759" s="107">
        <f>IF(E762="",0,1)</f>
        <v>0</v>
      </c>
      <c r="Q759" s="107">
        <f>IF(E763="",0,1)</f>
        <v>0</v>
      </c>
      <c r="R759" s="107">
        <f>IF(E764="",0,1)</f>
        <v>0</v>
      </c>
      <c r="S759" s="107">
        <f>IF(E765="",0,1)</f>
        <v>0</v>
      </c>
      <c r="T759" s="107">
        <f>IF(E766="",0,1)</f>
        <v>0</v>
      </c>
      <c r="U759" s="107">
        <f>IF(E767="",0,1)</f>
        <v>0</v>
      </c>
      <c r="V759" s="107">
        <f>IF(E768="",0,1)</f>
        <v>0</v>
      </c>
      <c r="W759" s="107">
        <f>IF(E769="",0,1)</f>
        <v>0</v>
      </c>
      <c r="X759" s="143"/>
      <c r="AA759" s="649" t="s">
        <v>193</v>
      </c>
      <c r="AB759" s="649"/>
      <c r="AC759" s="40" t="s">
        <v>183</v>
      </c>
      <c r="AD759" s="41" t="str">
        <f>IF(AC759=AL$4,AM$4,IF(AC759=AL$5,AM$5,IF(AC759=AL$6,AM$6,IF(AC759=AL$7,AM$7,IF(AC759=AL$8,AM$8,"")))))</f>
        <v/>
      </c>
      <c r="AE759" s="41"/>
      <c r="AF759" s="41"/>
      <c r="AG759" s="266" t="s">
        <v>352</v>
      </c>
      <c r="AH759" s="265"/>
      <c r="AI759" s="42"/>
      <c r="AJ759" s="42"/>
      <c r="AK759" s="42"/>
      <c r="AL759" s="107">
        <f>IF(AC759="",0,1)</f>
        <v>0</v>
      </c>
      <c r="AM759" s="107">
        <f>IF(AB762="",0,1)</f>
        <v>0</v>
      </c>
      <c r="AN759" s="107">
        <f>IF(AB763="",0,1)</f>
        <v>0</v>
      </c>
      <c r="AO759" s="107">
        <f>IF(AB764="",0,1)</f>
        <v>0</v>
      </c>
      <c r="AP759" s="107">
        <f>IF(AB765="",0,1)</f>
        <v>0</v>
      </c>
      <c r="AQ759" s="107">
        <f>IF(AB766="",0,1)</f>
        <v>0</v>
      </c>
      <c r="AR759" s="107">
        <f>IF(AB767="",0,1)</f>
        <v>0</v>
      </c>
      <c r="AS759" s="107">
        <f>IF(AB768="",0,1)</f>
        <v>0</v>
      </c>
      <c r="AT759" s="107">
        <f>IF(AB769="",0,1)</f>
        <v>0</v>
      </c>
      <c r="AU759" s="107">
        <f>IF(AB769="",0,1)</f>
        <v>0</v>
      </c>
    </row>
    <row r="760" spans="4:47" x14ac:dyDescent="0.25">
      <c r="D760" s="650" t="s">
        <v>489</v>
      </c>
      <c r="E760" s="650"/>
      <c r="F760" s="40" t="s">
        <v>183</v>
      </c>
      <c r="G760" s="41">
        <f>IF(F760=O$4,T$4,IF(F760=O$5,T$5,IF(F760=O$6,T$6,IF(F760=O$7,T$7,IF(F760=O$8,T$8,"")))))</f>
        <v>0</v>
      </c>
      <c r="H760" s="425"/>
      <c r="I760" s="425"/>
      <c r="J760" s="425"/>
      <c r="K760" s="425"/>
      <c r="L760" s="425"/>
      <c r="M760" s="425"/>
      <c r="N760" s="425"/>
      <c r="X760" s="143"/>
      <c r="AA760" s="650" t="s">
        <v>489</v>
      </c>
      <c r="AB760" s="650"/>
      <c r="AC760" s="40" t="s">
        <v>183</v>
      </c>
      <c r="AD760" s="41" t="str">
        <f>IF(AC760=AL$4,AQ$4,IF(AC760=AL$5,AQ$5,IF(AC760=AL$6,AQ$6,IF(AC760=AL$7,AQ$7,IF(AC760=AL$8,AQ$8,"")))))</f>
        <v/>
      </c>
      <c r="AE760" s="425"/>
      <c r="AF760" s="425"/>
      <c r="AG760" s="425"/>
      <c r="AH760" s="425"/>
      <c r="AI760" s="425"/>
      <c r="AJ760" s="425"/>
      <c r="AK760" s="425"/>
    </row>
    <row r="761" spans="4:47" x14ac:dyDescent="0.25">
      <c r="F761" s="439" t="s">
        <v>194</v>
      </c>
      <c r="G761" s="439" t="s">
        <v>195</v>
      </c>
      <c r="H761" s="439"/>
      <c r="I761" s="439"/>
      <c r="J761" s="439" t="s">
        <v>196</v>
      </c>
      <c r="K761" s="439"/>
      <c r="L761" s="439"/>
      <c r="M761" s="439"/>
      <c r="N761" s="439" t="s">
        <v>197</v>
      </c>
      <c r="X761" s="143"/>
      <c r="AC761" s="439" t="s">
        <v>194</v>
      </c>
      <c r="AD761" s="439" t="s">
        <v>195</v>
      </c>
      <c r="AE761" s="439"/>
      <c r="AF761" s="439"/>
      <c r="AG761" s="439" t="s">
        <v>196</v>
      </c>
      <c r="AH761" s="439"/>
      <c r="AI761" s="439"/>
      <c r="AJ761" s="439"/>
      <c r="AK761" s="439" t="s">
        <v>197</v>
      </c>
    </row>
    <row r="762" spans="4:47" ht="15" customHeight="1" x14ac:dyDescent="0.25">
      <c r="E762" s="44" t="str">
        <f>IF(N762="Yes", "X","")</f>
        <v/>
      </c>
      <c r="F762" s="482" t="str">
        <f>IF($F$26="","",$F$26)</f>
        <v>Food Access</v>
      </c>
      <c r="G762" s="651" t="s">
        <v>542</v>
      </c>
      <c r="H762" s="652"/>
      <c r="I762" s="652"/>
      <c r="J762" s="652"/>
      <c r="K762" s="652"/>
      <c r="L762" s="652"/>
      <c r="M762" s="653"/>
      <c r="N762" s="407"/>
      <c r="X762" s="143"/>
      <c r="AB762" s="44" t="str">
        <f>IF(AK762="Yes", "X","")</f>
        <v/>
      </c>
      <c r="AC762" s="482" t="str">
        <f>IF($F$26="","",$F$26)</f>
        <v>Food Access</v>
      </c>
      <c r="AD762" s="651" t="s">
        <v>542</v>
      </c>
      <c r="AE762" s="652"/>
      <c r="AF762" s="652"/>
      <c r="AG762" s="652"/>
      <c r="AH762" s="652"/>
      <c r="AI762" s="652"/>
      <c r="AJ762" s="653"/>
      <c r="AK762" s="407"/>
    </row>
    <row r="763" spans="4:47" ht="15" customHeight="1" x14ac:dyDescent="0.25">
      <c r="E763" s="44" t="str">
        <f>IF(G759="","",IF(N763&gt;0,IF(N763&lt;=G759,"X",""),""))</f>
        <v/>
      </c>
      <c r="F763" s="261" t="str">
        <f>IF($F$27="","",$F$27)</f>
        <v>Education</v>
      </c>
      <c r="G763" s="646"/>
      <c r="H763" s="647"/>
      <c r="I763" s="648"/>
      <c r="J763" s="646"/>
      <c r="K763" s="647"/>
      <c r="L763" s="647"/>
      <c r="M763" s="648"/>
      <c r="N763" s="116"/>
      <c r="X763" s="143"/>
      <c r="AB763" s="44" t="str">
        <f>IF(AD759="","",IF(AK763&gt;0,IF(AK763&lt;=AD759,"X",""),""))</f>
        <v/>
      </c>
      <c r="AC763" s="261" t="str">
        <f>IF($F$27="","",$F$27)</f>
        <v>Education</v>
      </c>
      <c r="AD763" s="646"/>
      <c r="AE763" s="647"/>
      <c r="AF763" s="648"/>
      <c r="AG763" s="646"/>
      <c r="AH763" s="647"/>
      <c r="AI763" s="647"/>
      <c r="AJ763" s="648"/>
      <c r="AK763" s="116"/>
    </row>
    <row r="764" spans="4:47" ht="15" customHeight="1" x14ac:dyDescent="0.25">
      <c r="E764" s="44" t="str">
        <f>IF(G759="","",IF(N764&gt;0,IF(N764&lt;=G759,"X",""),""))</f>
        <v/>
      </c>
      <c r="F764" s="261" t="str">
        <f>IF($F$28="","",$F$28)</f>
        <v>Job Training</v>
      </c>
      <c r="G764" s="646"/>
      <c r="H764" s="647"/>
      <c r="I764" s="648"/>
      <c r="J764" s="646"/>
      <c r="K764" s="647"/>
      <c r="L764" s="647"/>
      <c r="M764" s="648"/>
      <c r="N764" s="116"/>
      <c r="X764" s="143"/>
      <c r="AB764" s="44" t="str">
        <f>IF(AD759="","",IF(AK764&gt;0,IF(AK764&lt;=AD759,"X",""),""))</f>
        <v/>
      </c>
      <c r="AC764" s="261" t="str">
        <f>IF($F$28="","",$F$28)</f>
        <v>Job Training</v>
      </c>
      <c r="AD764" s="646"/>
      <c r="AE764" s="647"/>
      <c r="AF764" s="648"/>
      <c r="AG764" s="646"/>
      <c r="AH764" s="647"/>
      <c r="AI764" s="647"/>
      <c r="AJ764" s="648"/>
      <c r="AK764" s="116"/>
    </row>
    <row r="765" spans="4:47" ht="15" customHeight="1" x14ac:dyDescent="0.25">
      <c r="E765" s="44" t="str">
        <f>IF(G759="","",IF(N765&gt;0,IF(N765&lt;=G759,"X",""),""))</f>
        <v/>
      </c>
      <c r="F765" s="261" t="str">
        <f>IF($F$29="","",$F$29)</f>
        <v>Recreation</v>
      </c>
      <c r="G765" s="646"/>
      <c r="H765" s="647"/>
      <c r="I765" s="648"/>
      <c r="J765" s="646"/>
      <c r="K765" s="647"/>
      <c r="L765" s="647"/>
      <c r="M765" s="648"/>
      <c r="N765" s="116"/>
      <c r="X765" s="143"/>
      <c r="AB765" s="44" t="str">
        <f>IF(AD759="","",IF(AK765&gt;0,IF(AK765&lt;=AD759,"X",""),""))</f>
        <v/>
      </c>
      <c r="AC765" s="261" t="str">
        <f>IF($F$29="","",$F$29)</f>
        <v>Recreation</v>
      </c>
      <c r="AD765" s="646"/>
      <c r="AE765" s="647"/>
      <c r="AF765" s="648"/>
      <c r="AG765" s="646"/>
      <c r="AH765" s="647"/>
      <c r="AI765" s="647"/>
      <c r="AJ765" s="648"/>
      <c r="AK765" s="116"/>
    </row>
    <row r="766" spans="4:47" ht="15" customHeight="1" x14ac:dyDescent="0.25">
      <c r="E766" s="44" t="str">
        <f>IF(G759="","",IF(N766&gt;0,IF(N766&lt;=G759,"X",""),""))</f>
        <v/>
      </c>
      <c r="F766" s="261" t="str">
        <f>IF($F$30="","",$F$30)</f>
        <v>Health Services</v>
      </c>
      <c r="G766" s="646"/>
      <c r="H766" s="647"/>
      <c r="I766" s="648"/>
      <c r="J766" s="646"/>
      <c r="K766" s="647"/>
      <c r="L766" s="647"/>
      <c r="M766" s="648"/>
      <c r="N766" s="116"/>
      <c r="X766" s="143"/>
      <c r="AB766" s="44" t="str">
        <f>IF(AD759="","",IF(AK766&gt;0,IF(AK766&lt;=AD759,"X",""),""))</f>
        <v/>
      </c>
      <c r="AC766" s="261" t="str">
        <f>IF($F$30="","",$F$30)</f>
        <v>Health Services</v>
      </c>
      <c r="AD766" s="646"/>
      <c r="AE766" s="647"/>
      <c r="AF766" s="648"/>
      <c r="AG766" s="646"/>
      <c r="AH766" s="647"/>
      <c r="AI766" s="647"/>
      <c r="AJ766" s="648"/>
      <c r="AK766" s="116"/>
    </row>
    <row r="767" spans="4:47" ht="15" hidden="1" customHeight="1" x14ac:dyDescent="0.25">
      <c r="E767" s="44" t="str">
        <f>IF(G759="","",IF(N767&gt;0,IF(N767&lt;=G759,"X",""),""))</f>
        <v/>
      </c>
      <c r="F767" s="261" t="str">
        <f>IF($F$31="","",$F$31)</f>
        <v/>
      </c>
      <c r="G767" s="646"/>
      <c r="H767" s="647"/>
      <c r="I767" s="648"/>
      <c r="J767" s="646"/>
      <c r="K767" s="647"/>
      <c r="L767" s="647"/>
      <c r="M767" s="648"/>
      <c r="N767" s="116"/>
      <c r="X767" s="143"/>
      <c r="AB767" s="44" t="str">
        <f>IF(AD759="","",IF(AK767&gt;0,IF(AK767&lt;=AD759,"X",""),""))</f>
        <v/>
      </c>
      <c r="AC767" s="261" t="str">
        <f>IF($F$31="","",$F$31)</f>
        <v/>
      </c>
      <c r="AD767" s="646"/>
      <c r="AE767" s="647"/>
      <c r="AF767" s="648"/>
      <c r="AG767" s="646"/>
      <c r="AH767" s="647"/>
      <c r="AI767" s="647"/>
      <c r="AJ767" s="648"/>
      <c r="AK767" s="116"/>
    </row>
    <row r="768" spans="4:47" ht="15" hidden="1" customHeight="1" x14ac:dyDescent="0.25">
      <c r="E768" s="44" t="str">
        <f>IF(G759="","",IF(N768&gt;0,IF(N768&lt;=G759,"X",""),""))</f>
        <v/>
      </c>
      <c r="F768" s="261" t="str">
        <f>IF($F$32="","",$F$32)</f>
        <v/>
      </c>
      <c r="G768" s="646"/>
      <c r="H768" s="647"/>
      <c r="I768" s="648"/>
      <c r="J768" s="646"/>
      <c r="K768" s="647"/>
      <c r="L768" s="647"/>
      <c r="M768" s="648"/>
      <c r="N768" s="116"/>
      <c r="X768" s="143"/>
      <c r="AB768" s="44" t="str">
        <f>IF(AD759="","",IF(AK768&gt;0,IF(AK768&lt;=AD759,"X",""),""))</f>
        <v/>
      </c>
      <c r="AC768" s="261" t="str">
        <f>IF($F$32="","",$F$32)</f>
        <v/>
      </c>
      <c r="AD768" s="646"/>
      <c r="AE768" s="647"/>
      <c r="AF768" s="648"/>
      <c r="AG768" s="646"/>
      <c r="AH768" s="647"/>
      <c r="AI768" s="647"/>
      <c r="AJ768" s="648"/>
      <c r="AK768" s="116"/>
    </row>
    <row r="769" spans="4:47" ht="15" hidden="1" customHeight="1" x14ac:dyDescent="0.25">
      <c r="E769" s="44" t="str">
        <f>IF(G759="","",IF(N769&gt;0,IF(N769&lt;=G759,"X",""),""))</f>
        <v/>
      </c>
      <c r="F769" s="261" t="str">
        <f>IF($F$33="","",$F$33)</f>
        <v/>
      </c>
      <c r="G769" s="646"/>
      <c r="H769" s="647"/>
      <c r="I769" s="648"/>
      <c r="J769" s="646"/>
      <c r="K769" s="647"/>
      <c r="L769" s="647"/>
      <c r="M769" s="648"/>
      <c r="N769" s="116"/>
      <c r="X769" s="143"/>
      <c r="AB769" s="44" t="str">
        <f>IF(AD759="","",IF(AK769&gt;0,IF(AK769&lt;=AD759,"X",""),""))</f>
        <v/>
      </c>
      <c r="AC769" s="261" t="str">
        <f>IF($F$33="","",$F$33)</f>
        <v/>
      </c>
      <c r="AD769" s="646"/>
      <c r="AE769" s="647"/>
      <c r="AF769" s="648"/>
      <c r="AG769" s="646"/>
      <c r="AH769" s="647"/>
      <c r="AI769" s="647"/>
      <c r="AJ769" s="648"/>
      <c r="AK769" s="116"/>
    </row>
    <row r="770" spans="4:47" ht="14.4" thickBot="1" x14ac:dyDescent="0.3">
      <c r="D770" s="38"/>
      <c r="E770" s="38"/>
      <c r="F770" s="38"/>
      <c r="G770" s="38"/>
      <c r="H770" s="38"/>
      <c r="I770" s="38"/>
      <c r="J770" s="38"/>
      <c r="K770" s="38"/>
      <c r="L770" s="38"/>
      <c r="M770" s="38"/>
      <c r="N770" s="38"/>
      <c r="X770" s="143"/>
      <c r="AA770" s="38"/>
      <c r="AB770" s="38"/>
      <c r="AC770" s="38"/>
      <c r="AD770" s="38"/>
      <c r="AE770" s="38"/>
      <c r="AF770" s="38"/>
      <c r="AG770" s="38"/>
      <c r="AH770" s="38"/>
      <c r="AI770" s="38"/>
      <c r="AJ770" s="38"/>
      <c r="AK770" s="38"/>
    </row>
    <row r="771" spans="4:47" x14ac:dyDescent="0.25">
      <c r="D771" s="654"/>
      <c r="E771" s="654"/>
      <c r="F771" s="654"/>
      <c r="G771" s="654"/>
      <c r="H771" s="654"/>
      <c r="I771" s="654"/>
      <c r="J771" s="654"/>
      <c r="K771" s="654"/>
      <c r="L771" s="654"/>
      <c r="M771" s="654"/>
      <c r="N771" s="654"/>
      <c r="X771" s="143"/>
      <c r="AA771" s="654"/>
      <c r="AB771" s="654"/>
      <c r="AC771" s="654"/>
      <c r="AD771" s="654"/>
      <c r="AE771" s="654"/>
      <c r="AF771" s="654"/>
      <c r="AG771" s="654"/>
      <c r="AH771" s="654"/>
      <c r="AI771" s="654"/>
      <c r="AJ771" s="654"/>
      <c r="AK771" s="654"/>
    </row>
    <row r="772" spans="4:47" x14ac:dyDescent="0.25">
      <c r="E772" s="34" t="s">
        <v>191</v>
      </c>
      <c r="F772" s="39">
        <f>F758+1</f>
        <v>68</v>
      </c>
      <c r="G772" s="34" t="s">
        <v>192</v>
      </c>
      <c r="H772" s="34"/>
      <c r="I772" s="34"/>
      <c r="J772" s="266" t="s">
        <v>351</v>
      </c>
      <c r="K772" s="265"/>
      <c r="X772" s="143"/>
      <c r="AB772" s="34" t="s">
        <v>191</v>
      </c>
      <c r="AC772" s="39">
        <f>AC758+1</f>
        <v>68</v>
      </c>
      <c r="AD772" s="34" t="s">
        <v>192</v>
      </c>
      <c r="AE772" s="34"/>
      <c r="AF772" s="34"/>
      <c r="AG772" s="266" t="s">
        <v>351</v>
      </c>
      <c r="AH772" s="265"/>
    </row>
    <row r="773" spans="4:47" x14ac:dyDescent="0.25">
      <c r="D773" s="649" t="s">
        <v>193</v>
      </c>
      <c r="E773" s="649"/>
      <c r="F773" s="40" t="s">
        <v>183</v>
      </c>
      <c r="G773" s="41">
        <f>IF(F773=O$4,P$4,IF(F773=O$5,P$5,IF(F773=O$6,P$6,IF(F773=O$7,P$7,IF(F773=O$8,P$8,"")))))</f>
        <v>0</v>
      </c>
      <c r="H773" s="41"/>
      <c r="I773" s="41"/>
      <c r="J773" s="266" t="s">
        <v>352</v>
      </c>
      <c r="K773" s="265"/>
      <c r="L773" s="42"/>
      <c r="M773" s="42"/>
      <c r="N773" s="42"/>
      <c r="O773" s="107">
        <f>IF(F773="",0,1)</f>
        <v>0</v>
      </c>
      <c r="P773" s="107">
        <f>IF(E776="",0,1)</f>
        <v>0</v>
      </c>
      <c r="Q773" s="107">
        <f>IF(E777="",0,1)</f>
        <v>0</v>
      </c>
      <c r="R773" s="107">
        <f>IF(E778="",0,1)</f>
        <v>0</v>
      </c>
      <c r="S773" s="107">
        <f>IF(E779="",0,1)</f>
        <v>0</v>
      </c>
      <c r="T773" s="107">
        <f>IF(E780="",0,1)</f>
        <v>0</v>
      </c>
      <c r="U773" s="107">
        <f>IF(E781="",0,1)</f>
        <v>0</v>
      </c>
      <c r="V773" s="107">
        <f>IF(E782="",0,1)</f>
        <v>0</v>
      </c>
      <c r="W773" s="107">
        <f>IF(E783="",0,1)</f>
        <v>0</v>
      </c>
      <c r="X773" s="143"/>
      <c r="AA773" s="649" t="s">
        <v>193</v>
      </c>
      <c r="AB773" s="649"/>
      <c r="AC773" s="40" t="s">
        <v>183</v>
      </c>
      <c r="AD773" s="41" t="str">
        <f>IF(AC773=AL$4,AM$4,IF(AC773=AL$5,AM$5,IF(AC773=AL$6,AM$6,IF(AC773=AL$7,AM$7,IF(AC773=AL$8,AM$8,"")))))</f>
        <v/>
      </c>
      <c r="AE773" s="41"/>
      <c r="AF773" s="41"/>
      <c r="AG773" s="266" t="s">
        <v>352</v>
      </c>
      <c r="AH773" s="265"/>
      <c r="AI773" s="42"/>
      <c r="AJ773" s="42"/>
      <c r="AK773" s="42"/>
      <c r="AL773" s="107">
        <f>IF(AC773="",0,1)</f>
        <v>0</v>
      </c>
      <c r="AM773" s="107">
        <f>IF(AB776="",0,1)</f>
        <v>0</v>
      </c>
      <c r="AN773" s="107">
        <f>IF(AB777="",0,1)</f>
        <v>0</v>
      </c>
      <c r="AO773" s="107">
        <f>IF(AB778="",0,1)</f>
        <v>0</v>
      </c>
      <c r="AP773" s="107">
        <f>IF(AB779="",0,1)</f>
        <v>0</v>
      </c>
      <c r="AQ773" s="107">
        <f>IF(AB780="",0,1)</f>
        <v>0</v>
      </c>
      <c r="AR773" s="107">
        <f>IF(AB781="",0,1)</f>
        <v>0</v>
      </c>
      <c r="AS773" s="107">
        <f>IF(AB782="",0,1)</f>
        <v>0</v>
      </c>
      <c r="AT773" s="107">
        <f>IF(AB783="",0,1)</f>
        <v>0</v>
      </c>
      <c r="AU773" s="107">
        <f>IF(AB783="",0,1)</f>
        <v>0</v>
      </c>
    </row>
    <row r="774" spans="4:47" x14ac:dyDescent="0.25">
      <c r="D774" s="650" t="s">
        <v>489</v>
      </c>
      <c r="E774" s="650"/>
      <c r="F774" s="40" t="s">
        <v>183</v>
      </c>
      <c r="G774" s="41">
        <f>IF(F774=O$4,T$4,IF(F774=O$5,T$5,IF(F774=O$6,T$6,IF(F774=O$7,T$7,IF(F774=O$8,T$8,"")))))</f>
        <v>0</v>
      </c>
      <c r="H774" s="425"/>
      <c r="I774" s="425"/>
      <c r="J774" s="425"/>
      <c r="K774" s="425"/>
      <c r="L774" s="425"/>
      <c r="M774" s="425"/>
      <c r="N774" s="425"/>
      <c r="X774" s="143"/>
      <c r="AA774" s="650" t="s">
        <v>489</v>
      </c>
      <c r="AB774" s="650"/>
      <c r="AC774" s="40" t="s">
        <v>183</v>
      </c>
      <c r="AD774" s="41" t="str">
        <f>IF(AC774=AL$4,AQ$4,IF(AC774=AL$5,AQ$5,IF(AC774=AL$6,AQ$6,IF(AC774=AL$7,AQ$7,IF(AC774=AL$8,AQ$8,"")))))</f>
        <v/>
      </c>
      <c r="AE774" s="425"/>
      <c r="AF774" s="425"/>
      <c r="AG774" s="425"/>
      <c r="AH774" s="425"/>
      <c r="AI774" s="425"/>
      <c r="AJ774" s="425"/>
      <c r="AK774" s="425"/>
    </row>
    <row r="775" spans="4:47" x14ac:dyDescent="0.25">
      <c r="F775" s="439" t="s">
        <v>194</v>
      </c>
      <c r="G775" s="439" t="s">
        <v>195</v>
      </c>
      <c r="H775" s="439"/>
      <c r="I775" s="439"/>
      <c r="J775" s="439" t="s">
        <v>196</v>
      </c>
      <c r="K775" s="439"/>
      <c r="L775" s="439"/>
      <c r="M775" s="439"/>
      <c r="N775" s="439" t="s">
        <v>197</v>
      </c>
      <c r="X775" s="143"/>
      <c r="AC775" s="439" t="s">
        <v>194</v>
      </c>
      <c r="AD775" s="439" t="s">
        <v>195</v>
      </c>
      <c r="AE775" s="439"/>
      <c r="AF775" s="439"/>
      <c r="AG775" s="439" t="s">
        <v>196</v>
      </c>
      <c r="AH775" s="439"/>
      <c r="AI775" s="439"/>
      <c r="AJ775" s="439"/>
      <c r="AK775" s="439" t="s">
        <v>197</v>
      </c>
    </row>
    <row r="776" spans="4:47" ht="15" customHeight="1" x14ac:dyDescent="0.25">
      <c r="E776" s="44" t="str">
        <f>IF(N776="Yes", "X","")</f>
        <v/>
      </c>
      <c r="F776" s="482" t="str">
        <f>IF($F$26="","",$F$26)</f>
        <v>Food Access</v>
      </c>
      <c r="G776" s="651" t="s">
        <v>542</v>
      </c>
      <c r="H776" s="652"/>
      <c r="I776" s="652"/>
      <c r="J776" s="652"/>
      <c r="K776" s="652"/>
      <c r="L776" s="652"/>
      <c r="M776" s="653"/>
      <c r="N776" s="407"/>
      <c r="X776" s="143"/>
      <c r="AB776" s="44" t="str">
        <f>IF(AK776="Yes", "X","")</f>
        <v/>
      </c>
      <c r="AC776" s="482" t="str">
        <f>IF($F$26="","",$F$26)</f>
        <v>Food Access</v>
      </c>
      <c r="AD776" s="651" t="s">
        <v>542</v>
      </c>
      <c r="AE776" s="652"/>
      <c r="AF776" s="652"/>
      <c r="AG776" s="652"/>
      <c r="AH776" s="652"/>
      <c r="AI776" s="652"/>
      <c r="AJ776" s="653"/>
      <c r="AK776" s="407"/>
    </row>
    <row r="777" spans="4:47" ht="15" customHeight="1" x14ac:dyDescent="0.25">
      <c r="E777" s="44" t="str">
        <f>IF(G773="","",IF(N777&gt;0,IF(N777&lt;=G773,"X",""),""))</f>
        <v/>
      </c>
      <c r="F777" s="261" t="str">
        <f>IF($F$27="","",$F$27)</f>
        <v>Education</v>
      </c>
      <c r="G777" s="646"/>
      <c r="H777" s="647"/>
      <c r="I777" s="648"/>
      <c r="J777" s="646"/>
      <c r="K777" s="647"/>
      <c r="L777" s="647"/>
      <c r="M777" s="648"/>
      <c r="N777" s="116"/>
      <c r="X777" s="143"/>
      <c r="AB777" s="44" t="str">
        <f>IF(AD773="","",IF(AK777&gt;0,IF(AK777&lt;=AD773,"X",""),""))</f>
        <v/>
      </c>
      <c r="AC777" s="261" t="str">
        <f>IF($F$27="","",$F$27)</f>
        <v>Education</v>
      </c>
      <c r="AD777" s="646"/>
      <c r="AE777" s="647"/>
      <c r="AF777" s="648"/>
      <c r="AG777" s="646"/>
      <c r="AH777" s="647"/>
      <c r="AI777" s="647"/>
      <c r="AJ777" s="648"/>
      <c r="AK777" s="116"/>
    </row>
    <row r="778" spans="4:47" ht="15" customHeight="1" x14ac:dyDescent="0.25">
      <c r="E778" s="44" t="str">
        <f>IF(G773="","",IF(N778&gt;0,IF(N778&lt;=G773,"X",""),""))</f>
        <v/>
      </c>
      <c r="F778" s="261" t="str">
        <f>IF($F$28="","",$F$28)</f>
        <v>Job Training</v>
      </c>
      <c r="G778" s="646"/>
      <c r="H778" s="647"/>
      <c r="I778" s="648"/>
      <c r="J778" s="646"/>
      <c r="K778" s="647"/>
      <c r="L778" s="647"/>
      <c r="M778" s="648"/>
      <c r="N778" s="116"/>
      <c r="X778" s="143"/>
      <c r="AB778" s="44" t="str">
        <f>IF(AD773="","",IF(AK778&gt;0,IF(AK778&lt;=AD773,"X",""),""))</f>
        <v/>
      </c>
      <c r="AC778" s="261" t="str">
        <f>IF($F$28="","",$F$28)</f>
        <v>Job Training</v>
      </c>
      <c r="AD778" s="646"/>
      <c r="AE778" s="647"/>
      <c r="AF778" s="648"/>
      <c r="AG778" s="646"/>
      <c r="AH778" s="647"/>
      <c r="AI778" s="647"/>
      <c r="AJ778" s="648"/>
      <c r="AK778" s="116"/>
    </row>
    <row r="779" spans="4:47" ht="15" customHeight="1" x14ac:dyDescent="0.25">
      <c r="E779" s="44" t="str">
        <f>IF(G773="","",IF(N779&gt;0,IF(N779&lt;=G773,"X",""),""))</f>
        <v/>
      </c>
      <c r="F779" s="261" t="str">
        <f>IF($F$29="","",$F$29)</f>
        <v>Recreation</v>
      </c>
      <c r="G779" s="646"/>
      <c r="H779" s="647"/>
      <c r="I779" s="648"/>
      <c r="J779" s="646"/>
      <c r="K779" s="647"/>
      <c r="L779" s="647"/>
      <c r="M779" s="648"/>
      <c r="N779" s="116"/>
      <c r="X779" s="143"/>
      <c r="AB779" s="44" t="str">
        <f>IF(AD773="","",IF(AK779&gt;0,IF(AK779&lt;=AD773,"X",""),""))</f>
        <v/>
      </c>
      <c r="AC779" s="261" t="str">
        <f>IF($F$29="","",$F$29)</f>
        <v>Recreation</v>
      </c>
      <c r="AD779" s="646"/>
      <c r="AE779" s="647"/>
      <c r="AF779" s="648"/>
      <c r="AG779" s="646"/>
      <c r="AH779" s="647"/>
      <c r="AI779" s="647"/>
      <c r="AJ779" s="648"/>
      <c r="AK779" s="116"/>
    </row>
    <row r="780" spans="4:47" ht="15" customHeight="1" x14ac:dyDescent="0.25">
      <c r="E780" s="44" t="str">
        <f>IF(G773="","",IF(N780&gt;0,IF(N780&lt;=G773,"X",""),""))</f>
        <v/>
      </c>
      <c r="F780" s="261" t="str">
        <f>IF($F$30="","",$F$30)</f>
        <v>Health Services</v>
      </c>
      <c r="G780" s="646"/>
      <c r="H780" s="647"/>
      <c r="I780" s="648"/>
      <c r="J780" s="646"/>
      <c r="K780" s="647"/>
      <c r="L780" s="647"/>
      <c r="M780" s="648"/>
      <c r="N780" s="116"/>
      <c r="X780" s="143"/>
      <c r="AB780" s="44" t="str">
        <f>IF(AD773="","",IF(AK780&gt;0,IF(AK780&lt;=AD773,"X",""),""))</f>
        <v/>
      </c>
      <c r="AC780" s="261" t="str">
        <f>IF($F$30="","",$F$30)</f>
        <v>Health Services</v>
      </c>
      <c r="AD780" s="646"/>
      <c r="AE780" s="647"/>
      <c r="AF780" s="648"/>
      <c r="AG780" s="646"/>
      <c r="AH780" s="647"/>
      <c r="AI780" s="647"/>
      <c r="AJ780" s="648"/>
      <c r="AK780" s="116"/>
    </row>
    <row r="781" spans="4:47" ht="15" hidden="1" customHeight="1" x14ac:dyDescent="0.25">
      <c r="E781" s="44" t="str">
        <f>IF(G773="","",IF(N781&gt;0,IF(N781&lt;=G773,"X",""),""))</f>
        <v/>
      </c>
      <c r="F781" s="261" t="str">
        <f>IF($F$31="","",$F$31)</f>
        <v/>
      </c>
      <c r="G781" s="646"/>
      <c r="H781" s="647"/>
      <c r="I781" s="648"/>
      <c r="J781" s="646"/>
      <c r="K781" s="647"/>
      <c r="L781" s="647"/>
      <c r="M781" s="648"/>
      <c r="N781" s="116"/>
      <c r="X781" s="143"/>
      <c r="AB781" s="44" t="str">
        <f>IF(AD773="","",IF(AK781&gt;0,IF(AK781&lt;=AD773,"X",""),""))</f>
        <v/>
      </c>
      <c r="AC781" s="261" t="str">
        <f>IF($F$31="","",$F$31)</f>
        <v/>
      </c>
      <c r="AD781" s="646"/>
      <c r="AE781" s="647"/>
      <c r="AF781" s="648"/>
      <c r="AG781" s="646"/>
      <c r="AH781" s="647"/>
      <c r="AI781" s="647"/>
      <c r="AJ781" s="648"/>
      <c r="AK781" s="116"/>
    </row>
    <row r="782" spans="4:47" ht="15" hidden="1" customHeight="1" x14ac:dyDescent="0.25">
      <c r="E782" s="44" t="str">
        <f>IF(G773="","",IF(N782&gt;0,IF(N782&lt;=G773,"X",""),""))</f>
        <v/>
      </c>
      <c r="F782" s="261" t="str">
        <f>IF($F$32="","",$F$32)</f>
        <v/>
      </c>
      <c r="G782" s="646"/>
      <c r="H782" s="647"/>
      <c r="I782" s="648"/>
      <c r="J782" s="646"/>
      <c r="K782" s="647"/>
      <c r="L782" s="647"/>
      <c r="M782" s="648"/>
      <c r="N782" s="116"/>
      <c r="X782" s="143"/>
      <c r="AB782" s="44" t="str">
        <f>IF(AD773="","",IF(AK782&gt;0,IF(AK782&lt;=AD773,"X",""),""))</f>
        <v/>
      </c>
      <c r="AC782" s="261" t="str">
        <f>IF($F$32="","",$F$32)</f>
        <v/>
      </c>
      <c r="AD782" s="646"/>
      <c r="AE782" s="647"/>
      <c r="AF782" s="648"/>
      <c r="AG782" s="646"/>
      <c r="AH782" s="647"/>
      <c r="AI782" s="647"/>
      <c r="AJ782" s="648"/>
      <c r="AK782" s="116"/>
    </row>
    <row r="783" spans="4:47" ht="15" hidden="1" customHeight="1" x14ac:dyDescent="0.25">
      <c r="E783" s="44" t="str">
        <f>IF(G773="","",IF(N783&gt;0,IF(N783&lt;=G773,"X",""),""))</f>
        <v/>
      </c>
      <c r="F783" s="261" t="str">
        <f>IF($F$33="","",$F$33)</f>
        <v/>
      </c>
      <c r="G783" s="646"/>
      <c r="H783" s="647"/>
      <c r="I783" s="648"/>
      <c r="J783" s="646"/>
      <c r="K783" s="647"/>
      <c r="L783" s="647"/>
      <c r="M783" s="648"/>
      <c r="N783" s="116"/>
      <c r="X783" s="143"/>
      <c r="AB783" s="44" t="str">
        <f>IF(AD773="","",IF(AK783&gt;0,IF(AK783&lt;=AD773,"X",""),""))</f>
        <v/>
      </c>
      <c r="AC783" s="261" t="str">
        <f>IF($F$33="","",$F$33)</f>
        <v/>
      </c>
      <c r="AD783" s="646"/>
      <c r="AE783" s="647"/>
      <c r="AF783" s="648"/>
      <c r="AG783" s="646"/>
      <c r="AH783" s="647"/>
      <c r="AI783" s="647"/>
      <c r="AJ783" s="648"/>
      <c r="AK783" s="116"/>
    </row>
    <row r="784" spans="4:47" ht="14.4" thickBot="1" x14ac:dyDescent="0.3">
      <c r="D784" s="38"/>
      <c r="E784" s="38"/>
      <c r="F784" s="38"/>
      <c r="G784" s="38"/>
      <c r="H784" s="38"/>
      <c r="I784" s="38"/>
      <c r="J784" s="38"/>
      <c r="K784" s="38"/>
      <c r="L784" s="38"/>
      <c r="M784" s="38"/>
      <c r="N784" s="38"/>
      <c r="X784" s="143"/>
      <c r="AA784" s="38"/>
      <c r="AB784" s="38"/>
      <c r="AC784" s="38"/>
      <c r="AD784" s="38"/>
      <c r="AE784" s="38"/>
      <c r="AF784" s="38"/>
      <c r="AG784" s="38"/>
      <c r="AH784" s="38"/>
      <c r="AI784" s="38"/>
      <c r="AJ784" s="38"/>
      <c r="AK784" s="38"/>
    </row>
    <row r="785" spans="4:47" x14ac:dyDescent="0.25">
      <c r="D785" s="654"/>
      <c r="E785" s="654"/>
      <c r="F785" s="654"/>
      <c r="G785" s="654"/>
      <c r="H785" s="654"/>
      <c r="I785" s="654"/>
      <c r="J785" s="654"/>
      <c r="K785" s="654"/>
      <c r="L785" s="654"/>
      <c r="M785" s="654"/>
      <c r="N785" s="654"/>
      <c r="X785" s="143"/>
      <c r="AA785" s="654"/>
      <c r="AB785" s="654"/>
      <c r="AC785" s="654"/>
      <c r="AD785" s="654"/>
      <c r="AE785" s="654"/>
      <c r="AF785" s="654"/>
      <c r="AG785" s="654"/>
      <c r="AH785" s="654"/>
      <c r="AI785" s="654"/>
      <c r="AJ785" s="654"/>
      <c r="AK785" s="654"/>
    </row>
    <row r="786" spans="4:47" x14ac:dyDescent="0.25">
      <c r="E786" s="34" t="s">
        <v>191</v>
      </c>
      <c r="F786" s="39">
        <f>F772+1</f>
        <v>69</v>
      </c>
      <c r="G786" s="34" t="s">
        <v>192</v>
      </c>
      <c r="H786" s="34"/>
      <c r="I786" s="34"/>
      <c r="J786" s="266" t="s">
        <v>351</v>
      </c>
      <c r="K786" s="265"/>
      <c r="X786" s="143"/>
      <c r="AB786" s="34" t="s">
        <v>191</v>
      </c>
      <c r="AC786" s="39">
        <f>AC772+1</f>
        <v>69</v>
      </c>
      <c r="AD786" s="34" t="s">
        <v>192</v>
      </c>
      <c r="AE786" s="34"/>
      <c r="AF786" s="34"/>
      <c r="AG786" s="266" t="s">
        <v>351</v>
      </c>
      <c r="AH786" s="265"/>
    </row>
    <row r="787" spans="4:47" x14ac:dyDescent="0.25">
      <c r="D787" s="649" t="s">
        <v>193</v>
      </c>
      <c r="E787" s="649"/>
      <c r="F787" s="40" t="s">
        <v>183</v>
      </c>
      <c r="G787" s="41">
        <f>IF(F787=O$4,P$4,IF(F787=O$5,P$5,IF(F787=O$6,P$6,IF(F787=O$7,P$7,IF(F787=O$8,P$8,"")))))</f>
        <v>0</v>
      </c>
      <c r="H787" s="41"/>
      <c r="I787" s="41"/>
      <c r="J787" s="266" t="s">
        <v>352</v>
      </c>
      <c r="K787" s="265"/>
      <c r="L787" s="42"/>
      <c r="M787" s="42"/>
      <c r="N787" s="42"/>
      <c r="O787" s="107">
        <f>IF(F787="",0,1)</f>
        <v>0</v>
      </c>
      <c r="P787" s="107">
        <f>IF(E790="",0,1)</f>
        <v>0</v>
      </c>
      <c r="Q787" s="107">
        <f>IF(E791="",0,1)</f>
        <v>0</v>
      </c>
      <c r="R787" s="107">
        <f>IF(E792="",0,1)</f>
        <v>0</v>
      </c>
      <c r="S787" s="107">
        <f>IF(E793="",0,1)</f>
        <v>0</v>
      </c>
      <c r="T787" s="107">
        <f>IF(E794="",0,1)</f>
        <v>0</v>
      </c>
      <c r="U787" s="107">
        <f>IF(E795="",0,1)</f>
        <v>0</v>
      </c>
      <c r="V787" s="107">
        <f>IF(E796="",0,1)</f>
        <v>0</v>
      </c>
      <c r="W787" s="107">
        <f>IF(E797="",0,1)</f>
        <v>0</v>
      </c>
      <c r="X787" s="143"/>
      <c r="AA787" s="649" t="s">
        <v>193</v>
      </c>
      <c r="AB787" s="649"/>
      <c r="AC787" s="40" t="s">
        <v>183</v>
      </c>
      <c r="AD787" s="41" t="str">
        <f>IF(AC787=AL$4,AM$4,IF(AC787=AL$5,AM$5,IF(AC787=AL$6,AM$6,IF(AC787=AL$7,AM$7,IF(AC787=AL$8,AM$8,"")))))</f>
        <v/>
      </c>
      <c r="AE787" s="41"/>
      <c r="AF787" s="41"/>
      <c r="AG787" s="266" t="s">
        <v>352</v>
      </c>
      <c r="AH787" s="265"/>
      <c r="AI787" s="42"/>
      <c r="AJ787" s="42"/>
      <c r="AK787" s="42"/>
      <c r="AL787" s="107">
        <f>IF(AC787="",0,1)</f>
        <v>0</v>
      </c>
      <c r="AM787" s="107">
        <f>IF(AB790="",0,1)</f>
        <v>0</v>
      </c>
      <c r="AN787" s="107">
        <f>IF(AB791="",0,1)</f>
        <v>0</v>
      </c>
      <c r="AO787" s="107">
        <f>IF(AB792="",0,1)</f>
        <v>0</v>
      </c>
      <c r="AP787" s="107">
        <f>IF(AB793="",0,1)</f>
        <v>0</v>
      </c>
      <c r="AQ787" s="107">
        <f>IF(AB794="",0,1)</f>
        <v>0</v>
      </c>
      <c r="AR787" s="107">
        <f>IF(AB795="",0,1)</f>
        <v>0</v>
      </c>
      <c r="AS787" s="107">
        <f>IF(AB796="",0,1)</f>
        <v>0</v>
      </c>
      <c r="AT787" s="107">
        <f>IF(AB797="",0,1)</f>
        <v>0</v>
      </c>
      <c r="AU787" s="107">
        <f>IF(AB797="",0,1)</f>
        <v>0</v>
      </c>
    </row>
    <row r="788" spans="4:47" x14ac:dyDescent="0.25">
      <c r="D788" s="650" t="s">
        <v>489</v>
      </c>
      <c r="E788" s="650"/>
      <c r="F788" s="40" t="s">
        <v>183</v>
      </c>
      <c r="G788" s="41">
        <f>IF(F788=O$4,T$4,IF(F788=O$5,T$5,IF(F788=O$6,T$6,IF(F788=O$7,T$7,IF(F788=O$8,T$8,"")))))</f>
        <v>0</v>
      </c>
      <c r="H788" s="425"/>
      <c r="I788" s="425"/>
      <c r="J788" s="425"/>
      <c r="K788" s="425"/>
      <c r="L788" s="425"/>
      <c r="M788" s="425"/>
      <c r="N788" s="425"/>
      <c r="X788" s="143"/>
      <c r="AA788" s="650" t="s">
        <v>489</v>
      </c>
      <c r="AB788" s="650"/>
      <c r="AC788" s="40" t="s">
        <v>183</v>
      </c>
      <c r="AD788" s="41" t="str">
        <f>IF(AC788=AL$4,AQ$4,IF(AC788=AL$5,AQ$5,IF(AC788=AL$6,AQ$6,IF(AC788=AL$7,AQ$7,IF(AC788=AL$8,AQ$8,"")))))</f>
        <v/>
      </c>
      <c r="AE788" s="425"/>
      <c r="AF788" s="425"/>
      <c r="AG788" s="425"/>
      <c r="AH788" s="425"/>
      <c r="AI788" s="425"/>
      <c r="AJ788" s="425"/>
      <c r="AK788" s="425"/>
    </row>
    <row r="789" spans="4:47" x14ac:dyDescent="0.25">
      <c r="F789" s="439" t="s">
        <v>194</v>
      </c>
      <c r="G789" s="439" t="s">
        <v>195</v>
      </c>
      <c r="H789" s="439"/>
      <c r="I789" s="439"/>
      <c r="J789" s="439" t="s">
        <v>196</v>
      </c>
      <c r="K789" s="439"/>
      <c r="L789" s="439"/>
      <c r="M789" s="439"/>
      <c r="N789" s="439" t="s">
        <v>197</v>
      </c>
      <c r="X789" s="143"/>
      <c r="AC789" s="439" t="s">
        <v>194</v>
      </c>
      <c r="AD789" s="439" t="s">
        <v>195</v>
      </c>
      <c r="AE789" s="439"/>
      <c r="AF789" s="439"/>
      <c r="AG789" s="439" t="s">
        <v>196</v>
      </c>
      <c r="AH789" s="439"/>
      <c r="AI789" s="439"/>
      <c r="AJ789" s="439"/>
      <c r="AK789" s="439" t="s">
        <v>197</v>
      </c>
    </row>
    <row r="790" spans="4:47" ht="15" customHeight="1" x14ac:dyDescent="0.25">
      <c r="E790" s="44" t="str">
        <f>IF(N790="Yes", "X","")</f>
        <v/>
      </c>
      <c r="F790" s="482" t="str">
        <f>IF($F$26="","",$F$26)</f>
        <v>Food Access</v>
      </c>
      <c r="G790" s="651" t="s">
        <v>542</v>
      </c>
      <c r="H790" s="652"/>
      <c r="I790" s="652"/>
      <c r="J790" s="652"/>
      <c r="K790" s="652"/>
      <c r="L790" s="652"/>
      <c r="M790" s="653"/>
      <c r="N790" s="407"/>
      <c r="X790" s="143"/>
      <c r="AB790" s="44" t="str">
        <f>IF(AK790="Yes", "X","")</f>
        <v/>
      </c>
      <c r="AC790" s="482" t="str">
        <f>IF($F$26="","",$F$26)</f>
        <v>Food Access</v>
      </c>
      <c r="AD790" s="651" t="s">
        <v>542</v>
      </c>
      <c r="AE790" s="652"/>
      <c r="AF790" s="652"/>
      <c r="AG790" s="652"/>
      <c r="AH790" s="652"/>
      <c r="AI790" s="652"/>
      <c r="AJ790" s="653"/>
      <c r="AK790" s="407"/>
    </row>
    <row r="791" spans="4:47" ht="15" customHeight="1" x14ac:dyDescent="0.25">
      <c r="E791" s="44" t="str">
        <f>IF(G787="","",IF(N791&gt;0,IF(N791&lt;=G787,"X",""),""))</f>
        <v/>
      </c>
      <c r="F791" s="261" t="str">
        <f>IF($F$27="","",$F$27)</f>
        <v>Education</v>
      </c>
      <c r="G791" s="646"/>
      <c r="H791" s="647"/>
      <c r="I791" s="648"/>
      <c r="J791" s="646"/>
      <c r="K791" s="647"/>
      <c r="L791" s="647"/>
      <c r="M791" s="648"/>
      <c r="N791" s="116"/>
      <c r="X791" s="143"/>
      <c r="AB791" s="44" t="str">
        <f>IF(AD787="","",IF(AK791&gt;0,IF(AK791&lt;=AD787,"X",""),""))</f>
        <v/>
      </c>
      <c r="AC791" s="261" t="str">
        <f>IF($F$27="","",$F$27)</f>
        <v>Education</v>
      </c>
      <c r="AD791" s="646"/>
      <c r="AE791" s="647"/>
      <c r="AF791" s="648"/>
      <c r="AG791" s="646"/>
      <c r="AH791" s="647"/>
      <c r="AI791" s="647"/>
      <c r="AJ791" s="648"/>
      <c r="AK791" s="116"/>
    </row>
    <row r="792" spans="4:47" ht="15" customHeight="1" x14ac:dyDescent="0.25">
      <c r="E792" s="44" t="str">
        <f>IF(G787="","",IF(N792&gt;0,IF(N792&lt;=G787,"X",""),""))</f>
        <v/>
      </c>
      <c r="F792" s="261" t="str">
        <f>IF($F$28="","",$F$28)</f>
        <v>Job Training</v>
      </c>
      <c r="G792" s="646"/>
      <c r="H792" s="647"/>
      <c r="I792" s="648"/>
      <c r="J792" s="646"/>
      <c r="K792" s="647"/>
      <c r="L792" s="647"/>
      <c r="M792" s="648"/>
      <c r="N792" s="116"/>
      <c r="X792" s="143"/>
      <c r="AB792" s="44" t="str">
        <f>IF(AD787="","",IF(AK792&gt;0,IF(AK792&lt;=AD787,"X",""),""))</f>
        <v/>
      </c>
      <c r="AC792" s="261" t="str">
        <f>IF($F$28="","",$F$28)</f>
        <v>Job Training</v>
      </c>
      <c r="AD792" s="646"/>
      <c r="AE792" s="647"/>
      <c r="AF792" s="648"/>
      <c r="AG792" s="646"/>
      <c r="AH792" s="647"/>
      <c r="AI792" s="647"/>
      <c r="AJ792" s="648"/>
      <c r="AK792" s="116"/>
    </row>
    <row r="793" spans="4:47" ht="15" customHeight="1" x14ac:dyDescent="0.25">
      <c r="E793" s="44" t="str">
        <f>IF(G787="","",IF(N793&gt;0,IF(N793&lt;=G787,"X",""),""))</f>
        <v/>
      </c>
      <c r="F793" s="261" t="str">
        <f>IF($F$29="","",$F$29)</f>
        <v>Recreation</v>
      </c>
      <c r="G793" s="646"/>
      <c r="H793" s="647"/>
      <c r="I793" s="648"/>
      <c r="J793" s="646"/>
      <c r="K793" s="647"/>
      <c r="L793" s="647"/>
      <c r="M793" s="648"/>
      <c r="N793" s="116"/>
      <c r="X793" s="143"/>
      <c r="AB793" s="44" t="str">
        <f>IF(AD787="","",IF(AK793&gt;0,IF(AK793&lt;=AD787,"X",""),""))</f>
        <v/>
      </c>
      <c r="AC793" s="261" t="str">
        <f>IF($F$29="","",$F$29)</f>
        <v>Recreation</v>
      </c>
      <c r="AD793" s="646"/>
      <c r="AE793" s="647"/>
      <c r="AF793" s="648"/>
      <c r="AG793" s="646"/>
      <c r="AH793" s="647"/>
      <c r="AI793" s="647"/>
      <c r="AJ793" s="648"/>
      <c r="AK793" s="116"/>
    </row>
    <row r="794" spans="4:47" ht="16.2" customHeight="1" x14ac:dyDescent="0.25">
      <c r="E794" s="44" t="str">
        <f>IF(G787="","",IF(N794&gt;0,IF(N794&lt;=G787,"X",""),""))</f>
        <v/>
      </c>
      <c r="F794" s="261" t="str">
        <f>IF($F$30="","",$F$30)</f>
        <v>Health Services</v>
      </c>
      <c r="G794" s="646"/>
      <c r="H794" s="647"/>
      <c r="I794" s="648"/>
      <c r="J794" s="646"/>
      <c r="K794" s="647"/>
      <c r="L794" s="647"/>
      <c r="M794" s="648"/>
      <c r="N794" s="116"/>
      <c r="X794" s="143"/>
      <c r="AB794" s="44" t="str">
        <f>IF(AD787="","",IF(AK794&gt;0,IF(AK794&lt;=AD787,"X",""),""))</f>
        <v/>
      </c>
      <c r="AC794" s="261" t="str">
        <f>IF($F$30="","",$F$30)</f>
        <v>Health Services</v>
      </c>
      <c r="AD794" s="646"/>
      <c r="AE794" s="647"/>
      <c r="AF794" s="648"/>
      <c r="AG794" s="646"/>
      <c r="AH794" s="647"/>
      <c r="AI794" s="647"/>
      <c r="AJ794" s="648"/>
      <c r="AK794" s="116"/>
    </row>
    <row r="795" spans="4:47" ht="15" hidden="1" customHeight="1" x14ac:dyDescent="0.25">
      <c r="E795" s="44" t="str">
        <f>IF(G787="","",IF(N795&gt;0,IF(N795&lt;=G787,"X",""),""))</f>
        <v/>
      </c>
      <c r="F795" s="261" t="str">
        <f>IF($F$31="","",$F$31)</f>
        <v/>
      </c>
      <c r="G795" s="646"/>
      <c r="H795" s="647"/>
      <c r="I795" s="648"/>
      <c r="J795" s="646"/>
      <c r="K795" s="647"/>
      <c r="L795" s="647"/>
      <c r="M795" s="648"/>
      <c r="N795" s="116"/>
      <c r="X795" s="143"/>
      <c r="AB795" s="44" t="str">
        <f>IF(AD787="","",IF(AK795&gt;0,IF(AK795&lt;=AD787,"X",""),""))</f>
        <v/>
      </c>
      <c r="AC795" s="261" t="str">
        <f>IF($F$31="","",$F$31)</f>
        <v/>
      </c>
      <c r="AD795" s="646"/>
      <c r="AE795" s="647"/>
      <c r="AF795" s="648"/>
      <c r="AG795" s="646"/>
      <c r="AH795" s="647"/>
      <c r="AI795" s="647"/>
      <c r="AJ795" s="648"/>
      <c r="AK795" s="116"/>
    </row>
    <row r="796" spans="4:47" ht="15" hidden="1" customHeight="1" x14ac:dyDescent="0.25">
      <c r="E796" s="44" t="str">
        <f>IF(G787="","",IF(N796&gt;0,IF(N796&lt;=G787,"X",""),""))</f>
        <v/>
      </c>
      <c r="F796" s="261" t="str">
        <f>IF($F$32="","",$F$32)</f>
        <v/>
      </c>
      <c r="G796" s="646"/>
      <c r="H796" s="647"/>
      <c r="I796" s="648"/>
      <c r="J796" s="646"/>
      <c r="K796" s="647"/>
      <c r="L796" s="647"/>
      <c r="M796" s="648"/>
      <c r="N796" s="116"/>
      <c r="X796" s="143"/>
      <c r="AB796" s="44" t="str">
        <f>IF(AD787="","",IF(AK796&gt;0,IF(AK796&lt;=AD787,"X",""),""))</f>
        <v/>
      </c>
      <c r="AC796" s="261" t="str">
        <f>IF($F$32="","",$F$32)</f>
        <v/>
      </c>
      <c r="AD796" s="646"/>
      <c r="AE796" s="647"/>
      <c r="AF796" s="648"/>
      <c r="AG796" s="646"/>
      <c r="AH796" s="647"/>
      <c r="AI796" s="647"/>
      <c r="AJ796" s="648"/>
      <c r="AK796" s="116"/>
    </row>
    <row r="797" spans="4:47" ht="15" hidden="1" customHeight="1" x14ac:dyDescent="0.25">
      <c r="E797" s="44" t="str">
        <f>IF(G787="","",IF(N797&gt;0,IF(N797&lt;=G787,"X",""),""))</f>
        <v/>
      </c>
      <c r="F797" s="261" t="str">
        <f>IF($F$33="","",$F$33)</f>
        <v/>
      </c>
      <c r="G797" s="646"/>
      <c r="H797" s="647"/>
      <c r="I797" s="648"/>
      <c r="J797" s="646"/>
      <c r="K797" s="647"/>
      <c r="L797" s="647"/>
      <c r="M797" s="648"/>
      <c r="N797" s="116"/>
      <c r="X797" s="143"/>
      <c r="AB797" s="44" t="str">
        <f>IF(AD787="","",IF(AK797&gt;0,IF(AK797&lt;=AD787,"X",""),""))</f>
        <v/>
      </c>
      <c r="AC797" s="261" t="str">
        <f>IF($F$33="","",$F$33)</f>
        <v/>
      </c>
      <c r="AD797" s="646"/>
      <c r="AE797" s="647"/>
      <c r="AF797" s="648"/>
      <c r="AG797" s="646"/>
      <c r="AH797" s="647"/>
      <c r="AI797" s="647"/>
      <c r="AJ797" s="648"/>
      <c r="AK797" s="116"/>
    </row>
    <row r="798" spans="4:47" ht="14.4" thickBot="1" x14ac:dyDescent="0.3">
      <c r="D798" s="38"/>
      <c r="E798" s="38"/>
      <c r="F798" s="38"/>
      <c r="G798" s="38"/>
      <c r="H798" s="38"/>
      <c r="I798" s="38"/>
      <c r="J798" s="38"/>
      <c r="K798" s="38"/>
      <c r="L798" s="38"/>
      <c r="M798" s="38"/>
      <c r="N798" s="38"/>
      <c r="X798" s="143"/>
      <c r="AA798" s="38"/>
      <c r="AB798" s="38"/>
      <c r="AC798" s="38"/>
      <c r="AD798" s="38"/>
      <c r="AE798" s="38"/>
      <c r="AF798" s="38"/>
      <c r="AG798" s="38"/>
      <c r="AH798" s="38"/>
      <c r="AI798" s="38"/>
      <c r="AJ798" s="38"/>
      <c r="AK798" s="38"/>
    </row>
    <row r="799" spans="4:47" x14ac:dyDescent="0.25">
      <c r="D799" s="654"/>
      <c r="E799" s="654"/>
      <c r="F799" s="654"/>
      <c r="G799" s="654"/>
      <c r="H799" s="654"/>
      <c r="I799" s="654"/>
      <c r="J799" s="654"/>
      <c r="K799" s="654"/>
      <c r="L799" s="654"/>
      <c r="M799" s="654"/>
      <c r="N799" s="654"/>
      <c r="X799" s="143"/>
      <c r="AA799" s="654"/>
      <c r="AB799" s="654"/>
      <c r="AC799" s="654"/>
      <c r="AD799" s="654"/>
      <c r="AE799" s="654"/>
      <c r="AF799" s="654"/>
      <c r="AG799" s="654"/>
      <c r="AH799" s="654"/>
      <c r="AI799" s="654"/>
      <c r="AJ799" s="654"/>
      <c r="AK799" s="654"/>
    </row>
    <row r="800" spans="4:47" x14ac:dyDescent="0.25">
      <c r="E800" s="34" t="s">
        <v>191</v>
      </c>
      <c r="F800" s="39">
        <f>F786+1</f>
        <v>70</v>
      </c>
      <c r="G800" s="34" t="s">
        <v>192</v>
      </c>
      <c r="H800" s="34"/>
      <c r="I800" s="34"/>
      <c r="J800" s="266" t="s">
        <v>351</v>
      </c>
      <c r="K800" s="265"/>
      <c r="X800" s="143"/>
      <c r="AB800" s="34" t="s">
        <v>191</v>
      </c>
      <c r="AC800" s="39">
        <f>AC786+1</f>
        <v>70</v>
      </c>
      <c r="AD800" s="34" t="s">
        <v>192</v>
      </c>
      <c r="AE800" s="34"/>
      <c r="AF800" s="34"/>
      <c r="AG800" s="266" t="s">
        <v>351</v>
      </c>
      <c r="AH800" s="265"/>
    </row>
    <row r="801" spans="4:47" x14ac:dyDescent="0.25">
      <c r="D801" s="649" t="s">
        <v>193</v>
      </c>
      <c r="E801" s="649"/>
      <c r="F801" s="40" t="s">
        <v>183</v>
      </c>
      <c r="G801" s="41">
        <f>IF(F801=O$4,P$4,IF(F801=O$5,P$5,IF(F801=O$6,P$6,IF(F801=O$7,P$7,IF(F801=O$8,P$8,"")))))</f>
        <v>0</v>
      </c>
      <c r="H801" s="41"/>
      <c r="I801" s="41"/>
      <c r="J801" s="266" t="s">
        <v>352</v>
      </c>
      <c r="K801" s="265"/>
      <c r="L801" s="42"/>
      <c r="M801" s="42"/>
      <c r="N801" s="42"/>
      <c r="O801" s="107">
        <f>IF(F801="",0,1)</f>
        <v>0</v>
      </c>
      <c r="P801" s="107">
        <f>IF(E804="",0,1)</f>
        <v>0</v>
      </c>
      <c r="Q801" s="107">
        <f>IF(E805="",0,1)</f>
        <v>0</v>
      </c>
      <c r="R801" s="107">
        <f>IF(E806="",0,1)</f>
        <v>0</v>
      </c>
      <c r="S801" s="107">
        <f>IF(E807="",0,1)</f>
        <v>0</v>
      </c>
      <c r="T801" s="107">
        <f>IF(E808="",0,1)</f>
        <v>0</v>
      </c>
      <c r="U801" s="107">
        <f>IF(E809="",0,1)</f>
        <v>0</v>
      </c>
      <c r="V801" s="107">
        <f>IF(E810="",0,1)</f>
        <v>0</v>
      </c>
      <c r="W801" s="107">
        <f>IF(E811="",0,1)</f>
        <v>0</v>
      </c>
      <c r="X801" s="143"/>
      <c r="AA801" s="649" t="s">
        <v>193</v>
      </c>
      <c r="AB801" s="649"/>
      <c r="AC801" s="40" t="s">
        <v>183</v>
      </c>
      <c r="AD801" s="41" t="str">
        <f>IF(AC801=AL$4,AM$4,IF(AC801=AL$5,AM$5,IF(AC801=AL$6,AM$6,IF(AC801=AL$7,AM$7,IF(AC801=AL$8,AM$8,"")))))</f>
        <v/>
      </c>
      <c r="AE801" s="41"/>
      <c r="AF801" s="41"/>
      <c r="AG801" s="266" t="s">
        <v>352</v>
      </c>
      <c r="AH801" s="265"/>
      <c r="AI801" s="42"/>
      <c r="AJ801" s="42"/>
      <c r="AK801" s="42"/>
      <c r="AL801" s="107">
        <f>IF(AC801="",0,1)</f>
        <v>0</v>
      </c>
      <c r="AM801" s="107">
        <f>IF(AB804="",0,1)</f>
        <v>0</v>
      </c>
      <c r="AN801" s="107">
        <f>IF(AB805="",0,1)</f>
        <v>0</v>
      </c>
      <c r="AO801" s="107">
        <f>IF(AB806="",0,1)</f>
        <v>0</v>
      </c>
      <c r="AP801" s="107">
        <f>IF(AB807="",0,1)</f>
        <v>0</v>
      </c>
      <c r="AQ801" s="107">
        <f>IF(AB808="",0,1)</f>
        <v>0</v>
      </c>
      <c r="AR801" s="107">
        <f>IF(AB809="",0,1)</f>
        <v>0</v>
      </c>
      <c r="AS801" s="107">
        <f>IF(AB810="",0,1)</f>
        <v>0</v>
      </c>
      <c r="AT801" s="107">
        <f>IF(AB811="",0,1)</f>
        <v>0</v>
      </c>
      <c r="AU801" s="107">
        <f>IF(AB811="",0,1)</f>
        <v>0</v>
      </c>
    </row>
    <row r="802" spans="4:47" x14ac:dyDescent="0.25">
      <c r="D802" s="650" t="s">
        <v>489</v>
      </c>
      <c r="E802" s="650"/>
      <c r="F802" s="40" t="s">
        <v>183</v>
      </c>
      <c r="G802" s="41">
        <f>IF(F802=O$4,T$4,IF(F802=O$5,T$5,IF(F802=O$6,T$6,IF(F802=O$7,T$7,IF(F802=O$8,T$8,"")))))</f>
        <v>0</v>
      </c>
      <c r="H802" s="425"/>
      <c r="I802" s="425"/>
      <c r="J802" s="425"/>
      <c r="K802" s="425"/>
      <c r="L802" s="425"/>
      <c r="M802" s="425"/>
      <c r="N802" s="425"/>
      <c r="X802" s="143"/>
      <c r="AA802" s="650" t="s">
        <v>489</v>
      </c>
      <c r="AB802" s="650"/>
      <c r="AC802" s="40" t="s">
        <v>183</v>
      </c>
      <c r="AD802" s="41" t="str">
        <f>IF(AC802=AL$4,AQ$4,IF(AC802=AL$5,AQ$5,IF(AC802=AL$6,AQ$6,IF(AC802=AL$7,AQ$7,IF(AC802=AL$8,AQ$8,"")))))</f>
        <v/>
      </c>
      <c r="AE802" s="425"/>
      <c r="AF802" s="425"/>
      <c r="AG802" s="425"/>
      <c r="AH802" s="425"/>
      <c r="AI802" s="425"/>
      <c r="AJ802" s="425"/>
      <c r="AK802" s="425"/>
    </row>
    <row r="803" spans="4:47" x14ac:dyDescent="0.25">
      <c r="F803" s="439" t="s">
        <v>194</v>
      </c>
      <c r="G803" s="439" t="s">
        <v>195</v>
      </c>
      <c r="H803" s="439"/>
      <c r="I803" s="439"/>
      <c r="J803" s="439" t="s">
        <v>196</v>
      </c>
      <c r="K803" s="439"/>
      <c r="L803" s="439"/>
      <c r="M803" s="439"/>
      <c r="N803" s="439" t="s">
        <v>197</v>
      </c>
      <c r="X803" s="143"/>
      <c r="AC803" s="439" t="s">
        <v>194</v>
      </c>
      <c r="AD803" s="439" t="s">
        <v>195</v>
      </c>
      <c r="AE803" s="439"/>
      <c r="AF803" s="439"/>
      <c r="AG803" s="439" t="s">
        <v>196</v>
      </c>
      <c r="AH803" s="439"/>
      <c r="AI803" s="439"/>
      <c r="AJ803" s="439"/>
      <c r="AK803" s="439" t="s">
        <v>197</v>
      </c>
    </row>
    <row r="804" spans="4:47" ht="15" customHeight="1" x14ac:dyDescent="0.25">
      <c r="E804" s="44" t="str">
        <f>IF(N804="Yes", "X","")</f>
        <v/>
      </c>
      <c r="F804" s="482" t="str">
        <f>IF($F$26="","",$F$26)</f>
        <v>Food Access</v>
      </c>
      <c r="G804" s="651" t="s">
        <v>542</v>
      </c>
      <c r="H804" s="652"/>
      <c r="I804" s="652"/>
      <c r="J804" s="652"/>
      <c r="K804" s="652"/>
      <c r="L804" s="652"/>
      <c r="M804" s="653"/>
      <c r="N804" s="407"/>
      <c r="X804" s="143"/>
      <c r="AB804" s="44" t="str">
        <f>IF(AK804="Yes", "X","")</f>
        <v/>
      </c>
      <c r="AC804" s="482" t="str">
        <f>IF($F$26="","",$F$26)</f>
        <v>Food Access</v>
      </c>
      <c r="AD804" s="651" t="s">
        <v>542</v>
      </c>
      <c r="AE804" s="652"/>
      <c r="AF804" s="652"/>
      <c r="AG804" s="652"/>
      <c r="AH804" s="652"/>
      <c r="AI804" s="652"/>
      <c r="AJ804" s="653"/>
      <c r="AK804" s="407"/>
    </row>
    <row r="805" spans="4:47" ht="15" customHeight="1" x14ac:dyDescent="0.25">
      <c r="E805" s="44" t="str">
        <f>IF(G801="","",IF(N805&gt;0,IF(N805&lt;=G801,"X",""),""))</f>
        <v/>
      </c>
      <c r="F805" s="261" t="str">
        <f>IF($F$27="","",$F$27)</f>
        <v>Education</v>
      </c>
      <c r="G805" s="646"/>
      <c r="H805" s="647"/>
      <c r="I805" s="648"/>
      <c r="J805" s="646"/>
      <c r="K805" s="647"/>
      <c r="L805" s="647"/>
      <c r="M805" s="648"/>
      <c r="N805" s="116"/>
      <c r="X805" s="143"/>
      <c r="AB805" s="44" t="str">
        <f>IF(AD801="","",IF(AK805&gt;0,IF(AK805&lt;=AD801,"X",""),""))</f>
        <v/>
      </c>
      <c r="AC805" s="261" t="str">
        <f>IF($F$27="","",$F$27)</f>
        <v>Education</v>
      </c>
      <c r="AD805" s="646"/>
      <c r="AE805" s="647"/>
      <c r="AF805" s="648"/>
      <c r="AG805" s="646"/>
      <c r="AH805" s="647"/>
      <c r="AI805" s="647"/>
      <c r="AJ805" s="648"/>
      <c r="AK805" s="116"/>
    </row>
    <row r="806" spans="4:47" ht="15" customHeight="1" x14ac:dyDescent="0.25">
      <c r="E806" s="44" t="str">
        <f>IF(G801="","",IF(N806&gt;0,IF(N806&lt;=G801,"X",""),""))</f>
        <v/>
      </c>
      <c r="F806" s="261" t="str">
        <f>IF($F$28="","",$F$28)</f>
        <v>Job Training</v>
      </c>
      <c r="G806" s="646"/>
      <c r="H806" s="647"/>
      <c r="I806" s="648"/>
      <c r="J806" s="646"/>
      <c r="K806" s="647"/>
      <c r="L806" s="647"/>
      <c r="M806" s="648"/>
      <c r="N806" s="116"/>
      <c r="X806" s="143"/>
      <c r="AB806" s="44" t="str">
        <f>IF(AD801="","",IF(AK806&gt;0,IF(AK806&lt;=AD801,"X",""),""))</f>
        <v/>
      </c>
      <c r="AC806" s="261" t="str">
        <f>IF($F$28="","",$F$28)</f>
        <v>Job Training</v>
      </c>
      <c r="AD806" s="646"/>
      <c r="AE806" s="647"/>
      <c r="AF806" s="648"/>
      <c r="AG806" s="646"/>
      <c r="AH806" s="647"/>
      <c r="AI806" s="647"/>
      <c r="AJ806" s="648"/>
      <c r="AK806" s="116"/>
    </row>
    <row r="807" spans="4:47" ht="15" customHeight="1" x14ac:dyDescent="0.25">
      <c r="E807" s="44" t="str">
        <f>IF(G801="","",IF(N807&gt;0,IF(N807&lt;=G801,"X",""),""))</f>
        <v/>
      </c>
      <c r="F807" s="261" t="str">
        <f>IF($F$29="","",$F$29)</f>
        <v>Recreation</v>
      </c>
      <c r="G807" s="646"/>
      <c r="H807" s="647"/>
      <c r="I807" s="648"/>
      <c r="J807" s="646"/>
      <c r="K807" s="647"/>
      <c r="L807" s="647"/>
      <c r="M807" s="648"/>
      <c r="N807" s="116"/>
      <c r="X807" s="143"/>
      <c r="AB807" s="44" t="str">
        <f>IF(AD801="","",IF(AK807&gt;0,IF(AK807&lt;=AD801,"X",""),""))</f>
        <v/>
      </c>
      <c r="AC807" s="261" t="str">
        <f>IF($F$29="","",$F$29)</f>
        <v>Recreation</v>
      </c>
      <c r="AD807" s="646"/>
      <c r="AE807" s="647"/>
      <c r="AF807" s="648"/>
      <c r="AG807" s="646"/>
      <c r="AH807" s="647"/>
      <c r="AI807" s="647"/>
      <c r="AJ807" s="648"/>
      <c r="AK807" s="116"/>
    </row>
    <row r="808" spans="4:47" ht="15" customHeight="1" x14ac:dyDescent="0.25">
      <c r="E808" s="44" t="str">
        <f>IF(G801="","",IF(N808&gt;0,IF(N808&lt;=G801,"X",""),""))</f>
        <v/>
      </c>
      <c r="F808" s="261" t="str">
        <f>IF($F$30="","",$F$30)</f>
        <v>Health Services</v>
      </c>
      <c r="G808" s="646"/>
      <c r="H808" s="647"/>
      <c r="I808" s="648"/>
      <c r="J808" s="646"/>
      <c r="K808" s="647"/>
      <c r="L808" s="647"/>
      <c r="M808" s="648"/>
      <c r="N808" s="116"/>
      <c r="X808" s="143"/>
      <c r="AB808" s="44" t="str">
        <f>IF(AD801="","",IF(AK808&gt;0,IF(AK808&lt;=AD801,"X",""),""))</f>
        <v/>
      </c>
      <c r="AC808" s="261" t="str">
        <f>IF($F$30="","",$F$30)</f>
        <v>Health Services</v>
      </c>
      <c r="AD808" s="646"/>
      <c r="AE808" s="647"/>
      <c r="AF808" s="648"/>
      <c r="AG808" s="646"/>
      <c r="AH808" s="647"/>
      <c r="AI808" s="647"/>
      <c r="AJ808" s="648"/>
      <c r="AK808" s="116"/>
    </row>
    <row r="809" spans="4:47" ht="15" hidden="1" customHeight="1" x14ac:dyDescent="0.25">
      <c r="E809" s="44" t="str">
        <f>IF(G801="","",IF(N809&gt;0,IF(N809&lt;=G801,"X",""),""))</f>
        <v/>
      </c>
      <c r="F809" s="261" t="str">
        <f>IF($F$31="","",$F$31)</f>
        <v/>
      </c>
      <c r="G809" s="646"/>
      <c r="H809" s="647"/>
      <c r="I809" s="648"/>
      <c r="J809" s="646"/>
      <c r="K809" s="647"/>
      <c r="L809" s="647"/>
      <c r="M809" s="648"/>
      <c r="N809" s="116"/>
      <c r="X809" s="143"/>
      <c r="AB809" s="44" t="str">
        <f>IF(AD801="","",IF(AK809&gt;0,IF(AK809&lt;=AD801,"X",""),""))</f>
        <v/>
      </c>
      <c r="AC809" s="261" t="str">
        <f>IF($F$31="","",$F$31)</f>
        <v/>
      </c>
      <c r="AD809" s="646"/>
      <c r="AE809" s="647"/>
      <c r="AF809" s="648"/>
      <c r="AG809" s="646"/>
      <c r="AH809" s="647"/>
      <c r="AI809" s="647"/>
      <c r="AJ809" s="648"/>
      <c r="AK809" s="116"/>
    </row>
    <row r="810" spans="4:47" ht="15" hidden="1" customHeight="1" x14ac:dyDescent="0.25">
      <c r="E810" s="44" t="str">
        <f>IF(G801="","",IF(N810&gt;0,IF(N810&lt;=G801,"X",""),""))</f>
        <v/>
      </c>
      <c r="F810" s="261" t="str">
        <f>IF($F$32="","",$F$32)</f>
        <v/>
      </c>
      <c r="G810" s="646"/>
      <c r="H810" s="647"/>
      <c r="I810" s="648"/>
      <c r="J810" s="646"/>
      <c r="K810" s="647"/>
      <c r="L810" s="647"/>
      <c r="M810" s="648"/>
      <c r="N810" s="116"/>
      <c r="X810" s="143"/>
      <c r="AB810" s="44" t="str">
        <f>IF(AD801="","",IF(AK810&gt;0,IF(AK810&lt;=AD801,"X",""),""))</f>
        <v/>
      </c>
      <c r="AC810" s="261" t="str">
        <f>IF($F$32="","",$F$32)</f>
        <v/>
      </c>
      <c r="AD810" s="646"/>
      <c r="AE810" s="647"/>
      <c r="AF810" s="648"/>
      <c r="AG810" s="646"/>
      <c r="AH810" s="647"/>
      <c r="AI810" s="647"/>
      <c r="AJ810" s="648"/>
      <c r="AK810" s="116"/>
    </row>
    <row r="811" spans="4:47" ht="15" hidden="1" customHeight="1" x14ac:dyDescent="0.25">
      <c r="E811" s="44" t="str">
        <f>IF(G801="","",IF(N811&gt;0,IF(N811&lt;=G801,"X",""),""))</f>
        <v/>
      </c>
      <c r="F811" s="261" t="str">
        <f>IF($F$33="","",$F$33)</f>
        <v/>
      </c>
      <c r="G811" s="646"/>
      <c r="H811" s="647"/>
      <c r="I811" s="648"/>
      <c r="J811" s="646"/>
      <c r="K811" s="647"/>
      <c r="L811" s="647"/>
      <c r="M811" s="648"/>
      <c r="N811" s="116"/>
      <c r="X811" s="143"/>
      <c r="AB811" s="44" t="str">
        <f>IF(AD801="","",IF(AK811&gt;0,IF(AK811&lt;=AD801,"X",""),""))</f>
        <v/>
      </c>
      <c r="AC811" s="261" t="str">
        <f>IF($F$33="","",$F$33)</f>
        <v/>
      </c>
      <c r="AD811" s="646"/>
      <c r="AE811" s="647"/>
      <c r="AF811" s="648"/>
      <c r="AG811" s="646"/>
      <c r="AH811" s="647"/>
      <c r="AI811" s="647"/>
      <c r="AJ811" s="648"/>
      <c r="AK811" s="116"/>
    </row>
    <row r="812" spans="4:47" ht="14.4" thickBot="1" x14ac:dyDescent="0.3">
      <c r="D812" s="38"/>
      <c r="E812" s="38"/>
      <c r="F812" s="38"/>
      <c r="G812" s="38"/>
      <c r="H812" s="38"/>
      <c r="I812" s="38"/>
      <c r="J812" s="38"/>
      <c r="K812" s="38"/>
      <c r="L812" s="38"/>
      <c r="M812" s="38"/>
      <c r="N812" s="38"/>
      <c r="X812" s="143"/>
      <c r="AA812" s="38"/>
      <c r="AB812" s="38"/>
      <c r="AC812" s="38"/>
      <c r="AD812" s="38"/>
      <c r="AE812" s="38"/>
      <c r="AF812" s="38"/>
      <c r="AG812" s="38"/>
      <c r="AH812" s="38"/>
      <c r="AI812" s="38"/>
      <c r="AJ812" s="38"/>
      <c r="AK812" s="38"/>
    </row>
    <row r="813" spans="4:47" x14ac:dyDescent="0.25">
      <c r="D813" s="654"/>
      <c r="E813" s="654"/>
      <c r="F813" s="654"/>
      <c r="G813" s="654"/>
      <c r="H813" s="654"/>
      <c r="I813" s="654"/>
      <c r="J813" s="654"/>
      <c r="K813" s="654"/>
      <c r="L813" s="654"/>
      <c r="M813" s="654"/>
      <c r="N813" s="654"/>
      <c r="X813" s="143"/>
      <c r="AA813" s="654"/>
      <c r="AB813" s="654"/>
      <c r="AC813" s="654"/>
      <c r="AD813" s="654"/>
      <c r="AE813" s="654"/>
      <c r="AF813" s="654"/>
      <c r="AG813" s="654"/>
      <c r="AH813" s="654"/>
      <c r="AI813" s="654"/>
      <c r="AJ813" s="654"/>
      <c r="AK813" s="654"/>
    </row>
    <row r="814" spans="4:47" x14ac:dyDescent="0.25">
      <c r="E814" s="34" t="s">
        <v>191</v>
      </c>
      <c r="F814" s="39">
        <f>F800+1</f>
        <v>71</v>
      </c>
      <c r="G814" s="34" t="s">
        <v>192</v>
      </c>
      <c r="H814" s="34"/>
      <c r="I814" s="34"/>
      <c r="J814" s="266" t="s">
        <v>351</v>
      </c>
      <c r="K814" s="265"/>
      <c r="X814" s="143"/>
      <c r="AB814" s="34" t="s">
        <v>191</v>
      </c>
      <c r="AC814" s="39">
        <f>AC800+1</f>
        <v>71</v>
      </c>
      <c r="AD814" s="34" t="s">
        <v>192</v>
      </c>
      <c r="AE814" s="34"/>
      <c r="AF814" s="34"/>
      <c r="AG814" s="266" t="s">
        <v>351</v>
      </c>
      <c r="AH814" s="265"/>
    </row>
    <row r="815" spans="4:47" x14ac:dyDescent="0.25">
      <c r="D815" s="649" t="s">
        <v>193</v>
      </c>
      <c r="E815" s="649"/>
      <c r="F815" s="40" t="s">
        <v>183</v>
      </c>
      <c r="G815" s="41">
        <f>IF(F815=O$4,P$4,IF(F815=O$5,P$5,IF(F815=O$6,P$6,IF(F815=O$7,P$7,IF(F815=O$8,P$8,"")))))</f>
        <v>0</v>
      </c>
      <c r="H815" s="41"/>
      <c r="I815" s="41"/>
      <c r="J815" s="266" t="s">
        <v>352</v>
      </c>
      <c r="K815" s="265"/>
      <c r="L815" s="42"/>
      <c r="M815" s="42"/>
      <c r="N815" s="42"/>
      <c r="O815" s="107">
        <f>IF(F815="",0,1)</f>
        <v>0</v>
      </c>
      <c r="P815" s="107">
        <f>IF(E818="",0,1)</f>
        <v>0</v>
      </c>
      <c r="Q815" s="107">
        <f>IF(E819="",0,1)</f>
        <v>0</v>
      </c>
      <c r="R815" s="107">
        <f>IF(E820="",0,1)</f>
        <v>0</v>
      </c>
      <c r="S815" s="107">
        <f>IF(E821="",0,1)</f>
        <v>0</v>
      </c>
      <c r="T815" s="107">
        <f>IF(E822="",0,1)</f>
        <v>0</v>
      </c>
      <c r="U815" s="107">
        <f>IF(E823="",0,1)</f>
        <v>0</v>
      </c>
      <c r="V815" s="107">
        <f>IF(E824="",0,1)</f>
        <v>0</v>
      </c>
      <c r="W815" s="107">
        <f>IF(E825="",0,1)</f>
        <v>0</v>
      </c>
      <c r="X815" s="143"/>
      <c r="AA815" s="649" t="s">
        <v>193</v>
      </c>
      <c r="AB815" s="649"/>
      <c r="AC815" s="40" t="s">
        <v>183</v>
      </c>
      <c r="AD815" s="41" t="str">
        <f>IF(AC815=AL$4,AM$4,IF(AC815=AL$5,AM$5,IF(AC815=AL$6,AM$6,IF(AC815=AL$7,AM$7,IF(AC815=AL$8,AM$8,"")))))</f>
        <v/>
      </c>
      <c r="AE815" s="41"/>
      <c r="AF815" s="41"/>
      <c r="AG815" s="266" t="s">
        <v>352</v>
      </c>
      <c r="AH815" s="265"/>
      <c r="AI815" s="42"/>
      <c r="AJ815" s="42"/>
      <c r="AK815" s="42"/>
      <c r="AL815" s="107">
        <f>IF(AC815="",0,1)</f>
        <v>0</v>
      </c>
      <c r="AM815" s="107">
        <f>IF(AB818="",0,1)</f>
        <v>0</v>
      </c>
      <c r="AN815" s="107">
        <f>IF(AB819="",0,1)</f>
        <v>0</v>
      </c>
      <c r="AO815" s="107">
        <f>IF(AB820="",0,1)</f>
        <v>0</v>
      </c>
      <c r="AP815" s="107">
        <f>IF(AB821="",0,1)</f>
        <v>0</v>
      </c>
      <c r="AQ815" s="107">
        <f>IF(AB822="",0,1)</f>
        <v>0</v>
      </c>
      <c r="AR815" s="107">
        <f>IF(AB823="",0,1)</f>
        <v>0</v>
      </c>
      <c r="AS815" s="107">
        <f>IF(AB824="",0,1)</f>
        <v>0</v>
      </c>
      <c r="AT815" s="107">
        <f>IF(AB825="",0,1)</f>
        <v>0</v>
      </c>
      <c r="AU815" s="107">
        <f>IF(AB825="",0,1)</f>
        <v>0</v>
      </c>
    </row>
    <row r="816" spans="4:47" x14ac:dyDescent="0.25">
      <c r="D816" s="650" t="s">
        <v>489</v>
      </c>
      <c r="E816" s="650"/>
      <c r="F816" s="40" t="s">
        <v>183</v>
      </c>
      <c r="G816" s="41">
        <f>IF(F816=O$4,T$4,IF(F816=O$5,T$5,IF(F816=O$6,T$6,IF(F816=O$7,T$7,IF(F816=O$8,T$8,"")))))</f>
        <v>0</v>
      </c>
      <c r="H816" s="425"/>
      <c r="I816" s="425"/>
      <c r="J816" s="425"/>
      <c r="K816" s="425"/>
      <c r="L816" s="425"/>
      <c r="M816" s="425"/>
      <c r="N816" s="425"/>
      <c r="X816" s="143"/>
      <c r="AA816" s="650" t="s">
        <v>489</v>
      </c>
      <c r="AB816" s="650"/>
      <c r="AC816" s="40" t="s">
        <v>183</v>
      </c>
      <c r="AD816" s="41" t="str">
        <f>IF(AC816=AL$4,AQ$4,IF(AC816=AL$5,AQ$5,IF(AC816=AL$6,AQ$6,IF(AC816=AL$7,AQ$7,IF(AC816=AL$8,AQ$8,"")))))</f>
        <v/>
      </c>
      <c r="AE816" s="425"/>
      <c r="AF816" s="425"/>
      <c r="AG816" s="425"/>
      <c r="AH816" s="425"/>
      <c r="AI816" s="425"/>
      <c r="AJ816" s="425"/>
      <c r="AK816" s="425"/>
    </row>
    <row r="817" spans="4:47" x14ac:dyDescent="0.25">
      <c r="F817" s="439" t="s">
        <v>194</v>
      </c>
      <c r="G817" s="439" t="s">
        <v>195</v>
      </c>
      <c r="H817" s="439"/>
      <c r="I817" s="439"/>
      <c r="J817" s="439" t="s">
        <v>196</v>
      </c>
      <c r="K817" s="439"/>
      <c r="L817" s="439"/>
      <c r="M817" s="439"/>
      <c r="N817" s="439" t="s">
        <v>197</v>
      </c>
      <c r="X817" s="143"/>
      <c r="AC817" s="439" t="s">
        <v>194</v>
      </c>
      <c r="AD817" s="439" t="s">
        <v>195</v>
      </c>
      <c r="AE817" s="439"/>
      <c r="AF817" s="439"/>
      <c r="AG817" s="439" t="s">
        <v>196</v>
      </c>
      <c r="AH817" s="439"/>
      <c r="AI817" s="439"/>
      <c r="AJ817" s="439"/>
      <c r="AK817" s="439" t="s">
        <v>197</v>
      </c>
    </row>
    <row r="818" spans="4:47" ht="15" customHeight="1" x14ac:dyDescent="0.25">
      <c r="E818" s="44" t="str">
        <f>IF(N818="Yes", "X","")</f>
        <v/>
      </c>
      <c r="F818" s="482" t="str">
        <f>IF($F$26="","",$F$26)</f>
        <v>Food Access</v>
      </c>
      <c r="G818" s="651" t="s">
        <v>542</v>
      </c>
      <c r="H818" s="652"/>
      <c r="I818" s="652"/>
      <c r="J818" s="652"/>
      <c r="K818" s="652"/>
      <c r="L818" s="652"/>
      <c r="M818" s="653"/>
      <c r="N818" s="407"/>
      <c r="X818" s="143"/>
      <c r="AB818" s="44" t="str">
        <f>IF(AK818="Yes", "X","")</f>
        <v/>
      </c>
      <c r="AC818" s="482" t="str">
        <f>IF($F$26="","",$F$26)</f>
        <v>Food Access</v>
      </c>
      <c r="AD818" s="651" t="s">
        <v>542</v>
      </c>
      <c r="AE818" s="652"/>
      <c r="AF818" s="652"/>
      <c r="AG818" s="652"/>
      <c r="AH818" s="652"/>
      <c r="AI818" s="652"/>
      <c r="AJ818" s="653"/>
      <c r="AK818" s="407"/>
    </row>
    <row r="819" spans="4:47" ht="15" customHeight="1" x14ac:dyDescent="0.25">
      <c r="E819" s="44" t="str">
        <f>IF(G815="","",IF(N819&gt;0,IF(N819&lt;=G815,"X",""),""))</f>
        <v/>
      </c>
      <c r="F819" s="261" t="str">
        <f>IF($F$27="","",$F$27)</f>
        <v>Education</v>
      </c>
      <c r="G819" s="646"/>
      <c r="H819" s="647"/>
      <c r="I819" s="648"/>
      <c r="J819" s="646"/>
      <c r="K819" s="647"/>
      <c r="L819" s="647"/>
      <c r="M819" s="648"/>
      <c r="N819" s="116"/>
      <c r="X819" s="143"/>
      <c r="AB819" s="44" t="str">
        <f>IF(AD815="","",IF(AK819&gt;0,IF(AK819&lt;=AD815,"X",""),""))</f>
        <v/>
      </c>
      <c r="AC819" s="261" t="str">
        <f>IF($F$27="","",$F$27)</f>
        <v>Education</v>
      </c>
      <c r="AD819" s="646"/>
      <c r="AE819" s="647"/>
      <c r="AF819" s="648"/>
      <c r="AG819" s="646"/>
      <c r="AH819" s="647"/>
      <c r="AI819" s="647"/>
      <c r="AJ819" s="648"/>
      <c r="AK819" s="116"/>
    </row>
    <row r="820" spans="4:47" ht="15" customHeight="1" x14ac:dyDescent="0.25">
      <c r="E820" s="44" t="str">
        <f>IF(G815="","",IF(N820&gt;0,IF(N820&lt;=G815,"X",""),""))</f>
        <v/>
      </c>
      <c r="F820" s="261" t="str">
        <f>IF($F$28="","",$F$28)</f>
        <v>Job Training</v>
      </c>
      <c r="G820" s="646"/>
      <c r="H820" s="647"/>
      <c r="I820" s="648"/>
      <c r="J820" s="646"/>
      <c r="K820" s="647"/>
      <c r="L820" s="647"/>
      <c r="M820" s="648"/>
      <c r="N820" s="116"/>
      <c r="X820" s="143"/>
      <c r="AB820" s="44" t="str">
        <f>IF(AD815="","",IF(AK820&gt;0,IF(AK820&lt;=AD815,"X",""),""))</f>
        <v/>
      </c>
      <c r="AC820" s="261" t="str">
        <f>IF($F$28="","",$F$28)</f>
        <v>Job Training</v>
      </c>
      <c r="AD820" s="646"/>
      <c r="AE820" s="647"/>
      <c r="AF820" s="648"/>
      <c r="AG820" s="646"/>
      <c r="AH820" s="647"/>
      <c r="AI820" s="647"/>
      <c r="AJ820" s="648"/>
      <c r="AK820" s="116"/>
    </row>
    <row r="821" spans="4:47" ht="15" customHeight="1" x14ac:dyDescent="0.25">
      <c r="E821" s="44" t="str">
        <f>IF(G815="","",IF(N821&gt;0,IF(N821&lt;=G815,"X",""),""))</f>
        <v/>
      </c>
      <c r="F821" s="261" t="str">
        <f>IF($F$29="","",$F$29)</f>
        <v>Recreation</v>
      </c>
      <c r="G821" s="646"/>
      <c r="H821" s="647"/>
      <c r="I821" s="648"/>
      <c r="J821" s="646"/>
      <c r="K821" s="647"/>
      <c r="L821" s="647"/>
      <c r="M821" s="648"/>
      <c r="N821" s="116"/>
      <c r="X821" s="143"/>
      <c r="AB821" s="44" t="str">
        <f>IF(AD815="","",IF(AK821&gt;0,IF(AK821&lt;=AD815,"X",""),""))</f>
        <v/>
      </c>
      <c r="AC821" s="261" t="str">
        <f>IF($F$29="","",$F$29)</f>
        <v>Recreation</v>
      </c>
      <c r="AD821" s="646"/>
      <c r="AE821" s="647"/>
      <c r="AF821" s="648"/>
      <c r="AG821" s="646"/>
      <c r="AH821" s="647"/>
      <c r="AI821" s="647"/>
      <c r="AJ821" s="648"/>
      <c r="AK821" s="116"/>
    </row>
    <row r="822" spans="4:47" ht="15" customHeight="1" x14ac:dyDescent="0.25">
      <c r="E822" s="44" t="str">
        <f>IF(G815="","",IF(N822&gt;0,IF(N822&lt;=G815,"X",""),""))</f>
        <v/>
      </c>
      <c r="F822" s="261" t="str">
        <f>IF($F$30="","",$F$30)</f>
        <v>Health Services</v>
      </c>
      <c r="G822" s="646"/>
      <c r="H822" s="647"/>
      <c r="I822" s="648"/>
      <c r="J822" s="646"/>
      <c r="K822" s="647"/>
      <c r="L822" s="647"/>
      <c r="M822" s="648"/>
      <c r="N822" s="116"/>
      <c r="X822" s="143"/>
      <c r="AB822" s="44" t="str">
        <f>IF(AD815="","",IF(AK822&gt;0,IF(AK822&lt;=AD815,"X",""),""))</f>
        <v/>
      </c>
      <c r="AC822" s="261" t="str">
        <f>IF($F$30="","",$F$30)</f>
        <v>Health Services</v>
      </c>
      <c r="AD822" s="646"/>
      <c r="AE822" s="647"/>
      <c r="AF822" s="648"/>
      <c r="AG822" s="646"/>
      <c r="AH822" s="647"/>
      <c r="AI822" s="647"/>
      <c r="AJ822" s="648"/>
      <c r="AK822" s="116"/>
    </row>
    <row r="823" spans="4:47" ht="15" hidden="1" customHeight="1" x14ac:dyDescent="0.25">
      <c r="E823" s="44" t="str">
        <f>IF(G815="","",IF(N823&gt;0,IF(N823&lt;=G815,"X",""),""))</f>
        <v/>
      </c>
      <c r="F823" s="261" t="str">
        <f>IF($F$31="","",$F$31)</f>
        <v/>
      </c>
      <c r="G823" s="646"/>
      <c r="H823" s="647"/>
      <c r="I823" s="648"/>
      <c r="J823" s="646"/>
      <c r="K823" s="647"/>
      <c r="L823" s="647"/>
      <c r="M823" s="648"/>
      <c r="N823" s="116"/>
      <c r="X823" s="143"/>
      <c r="AB823" s="44" t="str">
        <f>IF(AD815="","",IF(AK823&gt;0,IF(AK823&lt;=AD815,"X",""),""))</f>
        <v/>
      </c>
      <c r="AC823" s="261" t="str">
        <f>IF($F$31="","",$F$31)</f>
        <v/>
      </c>
      <c r="AD823" s="646"/>
      <c r="AE823" s="647"/>
      <c r="AF823" s="648"/>
      <c r="AG823" s="646"/>
      <c r="AH823" s="647"/>
      <c r="AI823" s="647"/>
      <c r="AJ823" s="648"/>
      <c r="AK823" s="116"/>
    </row>
    <row r="824" spans="4:47" ht="15" hidden="1" customHeight="1" x14ac:dyDescent="0.25">
      <c r="E824" s="44" t="str">
        <f>IF(G815="","",IF(N824&gt;0,IF(N824&lt;=G815,"X",""),""))</f>
        <v/>
      </c>
      <c r="F824" s="261" t="str">
        <f>IF($F$32="","",$F$32)</f>
        <v/>
      </c>
      <c r="G824" s="646"/>
      <c r="H824" s="647"/>
      <c r="I824" s="648"/>
      <c r="J824" s="646"/>
      <c r="K824" s="647"/>
      <c r="L824" s="647"/>
      <c r="M824" s="648"/>
      <c r="N824" s="116"/>
      <c r="X824" s="143"/>
      <c r="AB824" s="44" t="str">
        <f>IF(AD815="","",IF(AK824&gt;0,IF(AK824&lt;=AD815,"X",""),""))</f>
        <v/>
      </c>
      <c r="AC824" s="261" t="str">
        <f>IF($F$32="","",$F$32)</f>
        <v/>
      </c>
      <c r="AD824" s="646"/>
      <c r="AE824" s="647"/>
      <c r="AF824" s="648"/>
      <c r="AG824" s="646"/>
      <c r="AH824" s="647"/>
      <c r="AI824" s="647"/>
      <c r="AJ824" s="648"/>
      <c r="AK824" s="116"/>
    </row>
    <row r="825" spans="4:47" ht="15" hidden="1" customHeight="1" x14ac:dyDescent="0.25">
      <c r="E825" s="44" t="str">
        <f>IF(G815="","",IF(N825&gt;0,IF(N825&lt;=G815,"X",""),""))</f>
        <v/>
      </c>
      <c r="F825" s="261" t="str">
        <f>IF($F$33="","",$F$33)</f>
        <v/>
      </c>
      <c r="G825" s="646"/>
      <c r="H825" s="647"/>
      <c r="I825" s="648"/>
      <c r="J825" s="646"/>
      <c r="K825" s="647"/>
      <c r="L825" s="647"/>
      <c r="M825" s="648"/>
      <c r="N825" s="116"/>
      <c r="X825" s="143"/>
      <c r="AB825" s="44" t="str">
        <f>IF(AD815="","",IF(AK825&gt;0,IF(AK825&lt;=AD815,"X",""),""))</f>
        <v/>
      </c>
      <c r="AC825" s="261" t="str">
        <f>IF($F$33="","",$F$33)</f>
        <v/>
      </c>
      <c r="AD825" s="646"/>
      <c r="AE825" s="647"/>
      <c r="AF825" s="648"/>
      <c r="AG825" s="646"/>
      <c r="AH825" s="647"/>
      <c r="AI825" s="647"/>
      <c r="AJ825" s="648"/>
      <c r="AK825" s="116"/>
    </row>
    <row r="826" spans="4:47" ht="14.4" thickBot="1" x14ac:dyDescent="0.3">
      <c r="D826" s="38"/>
      <c r="E826" s="38"/>
      <c r="F826" s="38"/>
      <c r="G826" s="38"/>
      <c r="H826" s="38"/>
      <c r="I826" s="38"/>
      <c r="J826" s="38"/>
      <c r="K826" s="38"/>
      <c r="L826" s="38"/>
      <c r="M826" s="38"/>
      <c r="N826" s="38"/>
      <c r="X826" s="143"/>
      <c r="AA826" s="38"/>
      <c r="AB826" s="38"/>
      <c r="AC826" s="38"/>
      <c r="AD826" s="38"/>
      <c r="AE826" s="38"/>
      <c r="AF826" s="38"/>
      <c r="AG826" s="38"/>
      <c r="AH826" s="38"/>
      <c r="AI826" s="38"/>
      <c r="AJ826" s="38"/>
      <c r="AK826" s="38"/>
    </row>
    <row r="827" spans="4:47" x14ac:dyDescent="0.25">
      <c r="D827" s="654"/>
      <c r="E827" s="654"/>
      <c r="F827" s="654"/>
      <c r="G827" s="654"/>
      <c r="H827" s="654"/>
      <c r="I827" s="654"/>
      <c r="J827" s="654"/>
      <c r="K827" s="654"/>
      <c r="L827" s="654"/>
      <c r="M827" s="654"/>
      <c r="N827" s="654"/>
      <c r="X827" s="143"/>
      <c r="AA827" s="654"/>
      <c r="AB827" s="654"/>
      <c r="AC827" s="654"/>
      <c r="AD827" s="654"/>
      <c r="AE827" s="654"/>
      <c r="AF827" s="654"/>
      <c r="AG827" s="654"/>
      <c r="AH827" s="654"/>
      <c r="AI827" s="654"/>
      <c r="AJ827" s="654"/>
      <c r="AK827" s="654"/>
    </row>
    <row r="828" spans="4:47" x14ac:dyDescent="0.25">
      <c r="E828" s="34" t="s">
        <v>191</v>
      </c>
      <c r="F828" s="39">
        <f>F814+1</f>
        <v>72</v>
      </c>
      <c r="G828" s="34" t="s">
        <v>192</v>
      </c>
      <c r="H828" s="34"/>
      <c r="I828" s="34"/>
      <c r="J828" s="266" t="s">
        <v>351</v>
      </c>
      <c r="K828" s="265"/>
      <c r="X828" s="143"/>
      <c r="AB828" s="34" t="s">
        <v>191</v>
      </c>
      <c r="AC828" s="39">
        <f>AC814+1</f>
        <v>72</v>
      </c>
      <c r="AD828" s="34" t="s">
        <v>192</v>
      </c>
      <c r="AE828" s="34"/>
      <c r="AF828" s="34"/>
      <c r="AG828" s="266" t="s">
        <v>351</v>
      </c>
      <c r="AH828" s="265"/>
    </row>
    <row r="829" spans="4:47" x14ac:dyDescent="0.25">
      <c r="D829" s="649" t="s">
        <v>193</v>
      </c>
      <c r="E829" s="649"/>
      <c r="F829" s="40" t="s">
        <v>183</v>
      </c>
      <c r="G829" s="41">
        <f>IF(F829=O$4,P$4,IF(F829=O$5,P$5,IF(F829=O$6,P$6,IF(F829=O$7,P$7,IF(F829=O$8,P$8,"")))))</f>
        <v>0</v>
      </c>
      <c r="H829" s="41"/>
      <c r="I829" s="41"/>
      <c r="J829" s="266" t="s">
        <v>352</v>
      </c>
      <c r="K829" s="265"/>
      <c r="L829" s="42"/>
      <c r="M829" s="42"/>
      <c r="N829" s="42"/>
      <c r="O829" s="107">
        <f>IF(F829="",0,1)</f>
        <v>0</v>
      </c>
      <c r="P829" s="107">
        <f>IF(E832="",0,1)</f>
        <v>0</v>
      </c>
      <c r="Q829" s="107">
        <f>IF(E833="",0,1)</f>
        <v>0</v>
      </c>
      <c r="R829" s="107">
        <f>IF(E834="",0,1)</f>
        <v>0</v>
      </c>
      <c r="S829" s="107">
        <f>IF(E835="",0,1)</f>
        <v>0</v>
      </c>
      <c r="T829" s="107">
        <f>IF(E836="",0,1)</f>
        <v>0</v>
      </c>
      <c r="U829" s="107">
        <f>IF(E837="",0,1)</f>
        <v>0</v>
      </c>
      <c r="V829" s="107">
        <f>IF(E838="",0,1)</f>
        <v>0</v>
      </c>
      <c r="W829" s="107">
        <f>IF(E839="",0,1)</f>
        <v>0</v>
      </c>
      <c r="X829" s="143"/>
      <c r="AA829" s="649" t="s">
        <v>193</v>
      </c>
      <c r="AB829" s="649"/>
      <c r="AC829" s="40" t="s">
        <v>183</v>
      </c>
      <c r="AD829" s="41" t="str">
        <f>IF(AC829=AL$4,AM$4,IF(AC829=AL$5,AM$5,IF(AC829=AL$6,AM$6,IF(AC829=AL$7,AM$7,IF(AC829=AL$8,AM$8,"")))))</f>
        <v/>
      </c>
      <c r="AE829" s="41"/>
      <c r="AF829" s="41"/>
      <c r="AG829" s="266" t="s">
        <v>352</v>
      </c>
      <c r="AH829" s="265"/>
      <c r="AI829" s="42"/>
      <c r="AJ829" s="42"/>
      <c r="AK829" s="42"/>
      <c r="AL829" s="107">
        <f>IF(AC829="",0,1)</f>
        <v>0</v>
      </c>
      <c r="AM829" s="107">
        <f>IF(AB832="",0,1)</f>
        <v>0</v>
      </c>
      <c r="AN829" s="107">
        <f>IF(AB833="",0,1)</f>
        <v>0</v>
      </c>
      <c r="AO829" s="107">
        <f>IF(AB834="",0,1)</f>
        <v>0</v>
      </c>
      <c r="AP829" s="107">
        <f>IF(AB835="",0,1)</f>
        <v>0</v>
      </c>
      <c r="AQ829" s="107">
        <f>IF(AB836="",0,1)</f>
        <v>0</v>
      </c>
      <c r="AR829" s="107">
        <f>IF(AB837="",0,1)</f>
        <v>0</v>
      </c>
      <c r="AS829" s="107">
        <f>IF(AB838="",0,1)</f>
        <v>0</v>
      </c>
      <c r="AT829" s="107">
        <f>IF(AB839="",0,1)</f>
        <v>0</v>
      </c>
      <c r="AU829" s="107">
        <f>IF(AB839="",0,1)</f>
        <v>0</v>
      </c>
    </row>
    <row r="830" spans="4:47" x14ac:dyDescent="0.25">
      <c r="D830" s="650" t="s">
        <v>489</v>
      </c>
      <c r="E830" s="650"/>
      <c r="F830" s="40" t="s">
        <v>183</v>
      </c>
      <c r="G830" s="41">
        <f>IF(F830=O$4,T$4,IF(F830=O$5,T$5,IF(F830=O$6,T$6,IF(F830=O$7,T$7,IF(F830=O$8,T$8,"")))))</f>
        <v>0</v>
      </c>
      <c r="H830" s="425"/>
      <c r="I830" s="425"/>
      <c r="J830" s="425"/>
      <c r="K830" s="425"/>
      <c r="L830" s="425"/>
      <c r="M830" s="425"/>
      <c r="N830" s="425"/>
      <c r="X830" s="143"/>
      <c r="AA830" s="650" t="s">
        <v>489</v>
      </c>
      <c r="AB830" s="650"/>
      <c r="AC830" s="40" t="s">
        <v>183</v>
      </c>
      <c r="AD830" s="41" t="str">
        <f>IF(AC830=AL$4,AQ$4,IF(AC830=AL$5,AQ$5,IF(AC830=AL$6,AQ$6,IF(AC830=AL$7,AQ$7,IF(AC830=AL$8,AQ$8,"")))))</f>
        <v/>
      </c>
      <c r="AE830" s="425"/>
      <c r="AF830" s="425"/>
      <c r="AG830" s="425"/>
      <c r="AH830" s="425"/>
      <c r="AI830" s="425"/>
      <c r="AJ830" s="425"/>
      <c r="AK830" s="425"/>
    </row>
    <row r="831" spans="4:47" x14ac:dyDescent="0.25">
      <c r="F831" s="439" t="s">
        <v>194</v>
      </c>
      <c r="G831" s="439" t="s">
        <v>195</v>
      </c>
      <c r="H831" s="439"/>
      <c r="I831" s="439"/>
      <c r="J831" s="439" t="s">
        <v>196</v>
      </c>
      <c r="K831" s="439"/>
      <c r="L831" s="439"/>
      <c r="M831" s="439"/>
      <c r="N831" s="439" t="s">
        <v>197</v>
      </c>
      <c r="X831" s="143"/>
      <c r="AC831" s="439" t="s">
        <v>194</v>
      </c>
      <c r="AD831" s="439" t="s">
        <v>195</v>
      </c>
      <c r="AE831" s="439"/>
      <c r="AF831" s="439"/>
      <c r="AG831" s="439" t="s">
        <v>196</v>
      </c>
      <c r="AH831" s="439"/>
      <c r="AI831" s="439"/>
      <c r="AJ831" s="439"/>
      <c r="AK831" s="439" t="s">
        <v>197</v>
      </c>
    </row>
    <row r="832" spans="4:47" ht="15" customHeight="1" x14ac:dyDescent="0.25">
      <c r="E832" s="44" t="str">
        <f>IF(N832="Yes", "X","")</f>
        <v/>
      </c>
      <c r="F832" s="482" t="str">
        <f>IF($F$26="","",$F$26)</f>
        <v>Food Access</v>
      </c>
      <c r="G832" s="651" t="s">
        <v>542</v>
      </c>
      <c r="H832" s="652"/>
      <c r="I832" s="652"/>
      <c r="J832" s="652"/>
      <c r="K832" s="652"/>
      <c r="L832" s="652"/>
      <c r="M832" s="653"/>
      <c r="N832" s="407"/>
      <c r="X832" s="143"/>
      <c r="AB832" s="44" t="str">
        <f>IF(AK832="Yes", "X","")</f>
        <v/>
      </c>
      <c r="AC832" s="482" t="str">
        <f>IF($F$26="","",$F$26)</f>
        <v>Food Access</v>
      </c>
      <c r="AD832" s="651" t="s">
        <v>542</v>
      </c>
      <c r="AE832" s="652"/>
      <c r="AF832" s="652"/>
      <c r="AG832" s="652"/>
      <c r="AH832" s="652"/>
      <c r="AI832" s="652"/>
      <c r="AJ832" s="653"/>
      <c r="AK832" s="407"/>
    </row>
    <row r="833" spans="4:47" ht="15" customHeight="1" x14ac:dyDescent="0.25">
      <c r="E833" s="44" t="str">
        <f>IF(G829="","",IF(N833&gt;0,IF(N833&lt;=G829,"X",""),""))</f>
        <v/>
      </c>
      <c r="F833" s="261" t="str">
        <f>IF($F$27="","",$F$27)</f>
        <v>Education</v>
      </c>
      <c r="G833" s="646"/>
      <c r="H833" s="647"/>
      <c r="I833" s="648"/>
      <c r="J833" s="646"/>
      <c r="K833" s="647"/>
      <c r="L833" s="647"/>
      <c r="M833" s="648"/>
      <c r="N833" s="116"/>
      <c r="X833" s="143"/>
      <c r="AB833" s="44" t="str">
        <f>IF(AD829="","",IF(AK833&gt;0,IF(AK833&lt;=AD829,"X",""),""))</f>
        <v/>
      </c>
      <c r="AC833" s="261" t="str">
        <f>IF($F$27="","",$F$27)</f>
        <v>Education</v>
      </c>
      <c r="AD833" s="646"/>
      <c r="AE833" s="647"/>
      <c r="AF833" s="648"/>
      <c r="AG833" s="646"/>
      <c r="AH833" s="647"/>
      <c r="AI833" s="647"/>
      <c r="AJ833" s="648"/>
      <c r="AK833" s="116"/>
    </row>
    <row r="834" spans="4:47" ht="15" customHeight="1" x14ac:dyDescent="0.25">
      <c r="E834" s="44" t="str">
        <f>IF(G829="","",IF(N834&gt;0,IF(N834&lt;=G829,"X",""),""))</f>
        <v/>
      </c>
      <c r="F834" s="261" t="str">
        <f>IF($F$28="","",$F$28)</f>
        <v>Job Training</v>
      </c>
      <c r="G834" s="646"/>
      <c r="H834" s="647"/>
      <c r="I834" s="648"/>
      <c r="J834" s="646"/>
      <c r="K834" s="647"/>
      <c r="L834" s="647"/>
      <c r="M834" s="648"/>
      <c r="N834" s="116"/>
      <c r="X834" s="143"/>
      <c r="AB834" s="44" t="str">
        <f>IF(AD829="","",IF(AK834&gt;0,IF(AK834&lt;=AD829,"X",""),""))</f>
        <v/>
      </c>
      <c r="AC834" s="261" t="str">
        <f>IF($F$28="","",$F$28)</f>
        <v>Job Training</v>
      </c>
      <c r="AD834" s="646"/>
      <c r="AE834" s="647"/>
      <c r="AF834" s="648"/>
      <c r="AG834" s="646"/>
      <c r="AH834" s="647"/>
      <c r="AI834" s="647"/>
      <c r="AJ834" s="648"/>
      <c r="AK834" s="116"/>
    </row>
    <row r="835" spans="4:47" ht="15" customHeight="1" x14ac:dyDescent="0.25">
      <c r="E835" s="44" t="str">
        <f>IF(G829="","",IF(N835&gt;0,IF(N835&lt;=G829,"X",""),""))</f>
        <v/>
      </c>
      <c r="F835" s="261" t="str">
        <f>IF($F$29="","",$F$29)</f>
        <v>Recreation</v>
      </c>
      <c r="G835" s="646"/>
      <c r="H835" s="647"/>
      <c r="I835" s="648"/>
      <c r="J835" s="646"/>
      <c r="K835" s="647"/>
      <c r="L835" s="647"/>
      <c r="M835" s="648"/>
      <c r="N835" s="116"/>
      <c r="X835" s="143"/>
      <c r="AB835" s="44" t="str">
        <f>IF(AD829="","",IF(AK835&gt;0,IF(AK835&lt;=AD829,"X",""),""))</f>
        <v/>
      </c>
      <c r="AC835" s="261" t="str">
        <f>IF($F$29="","",$F$29)</f>
        <v>Recreation</v>
      </c>
      <c r="AD835" s="646"/>
      <c r="AE835" s="647"/>
      <c r="AF835" s="648"/>
      <c r="AG835" s="646"/>
      <c r="AH835" s="647"/>
      <c r="AI835" s="647"/>
      <c r="AJ835" s="648"/>
      <c r="AK835" s="116"/>
    </row>
    <row r="836" spans="4:47" ht="15" customHeight="1" x14ac:dyDescent="0.25">
      <c r="E836" s="44" t="str">
        <f>IF(G829="","",IF(N836&gt;0,IF(N836&lt;=G829,"X",""),""))</f>
        <v/>
      </c>
      <c r="F836" s="261" t="str">
        <f>IF($F$30="","",$F$30)</f>
        <v>Health Services</v>
      </c>
      <c r="G836" s="646"/>
      <c r="H836" s="647"/>
      <c r="I836" s="648"/>
      <c r="J836" s="646"/>
      <c r="K836" s="647"/>
      <c r="L836" s="647"/>
      <c r="M836" s="648"/>
      <c r="N836" s="116"/>
      <c r="X836" s="143"/>
      <c r="AB836" s="44" t="str">
        <f>IF(AD829="","",IF(AK836&gt;0,IF(AK836&lt;=AD829,"X",""),""))</f>
        <v/>
      </c>
      <c r="AC836" s="261" t="str">
        <f>IF($F$30="","",$F$30)</f>
        <v>Health Services</v>
      </c>
      <c r="AD836" s="646"/>
      <c r="AE836" s="647"/>
      <c r="AF836" s="648"/>
      <c r="AG836" s="646"/>
      <c r="AH836" s="647"/>
      <c r="AI836" s="647"/>
      <c r="AJ836" s="648"/>
      <c r="AK836" s="116"/>
    </row>
    <row r="837" spans="4:47" ht="15" hidden="1" customHeight="1" x14ac:dyDescent="0.25">
      <c r="E837" s="44" t="str">
        <f>IF(G829="","",IF(N837&gt;0,IF(N837&lt;=G829,"X",""),""))</f>
        <v/>
      </c>
      <c r="F837" s="261" t="str">
        <f>IF($F$31="","",$F$31)</f>
        <v/>
      </c>
      <c r="G837" s="646"/>
      <c r="H837" s="647"/>
      <c r="I837" s="648"/>
      <c r="J837" s="646"/>
      <c r="K837" s="647"/>
      <c r="L837" s="647"/>
      <c r="M837" s="648"/>
      <c r="N837" s="116"/>
      <c r="X837" s="143"/>
      <c r="AB837" s="44" t="str">
        <f>IF(AD829="","",IF(AK837&gt;0,IF(AK837&lt;=AD829,"X",""),""))</f>
        <v/>
      </c>
      <c r="AC837" s="261" t="str">
        <f>IF($F$31="","",$F$31)</f>
        <v/>
      </c>
      <c r="AD837" s="646"/>
      <c r="AE837" s="647"/>
      <c r="AF837" s="648"/>
      <c r="AG837" s="646"/>
      <c r="AH837" s="647"/>
      <c r="AI837" s="647"/>
      <c r="AJ837" s="648"/>
      <c r="AK837" s="116"/>
    </row>
    <row r="838" spans="4:47" ht="15" hidden="1" customHeight="1" x14ac:dyDescent="0.25">
      <c r="E838" s="44" t="str">
        <f>IF(G829="","",IF(N838&gt;0,IF(N838&lt;=G829,"X",""),""))</f>
        <v/>
      </c>
      <c r="F838" s="261" t="str">
        <f>IF($F$32="","",$F$32)</f>
        <v/>
      </c>
      <c r="G838" s="646"/>
      <c r="H838" s="647"/>
      <c r="I838" s="648"/>
      <c r="J838" s="646"/>
      <c r="K838" s="647"/>
      <c r="L838" s="647"/>
      <c r="M838" s="648"/>
      <c r="N838" s="116"/>
      <c r="X838" s="143"/>
      <c r="AB838" s="44" t="str">
        <f>IF(AD829="","",IF(AK838&gt;0,IF(AK838&lt;=AD829,"X",""),""))</f>
        <v/>
      </c>
      <c r="AC838" s="261" t="str">
        <f>IF($F$32="","",$F$32)</f>
        <v/>
      </c>
      <c r="AD838" s="646"/>
      <c r="AE838" s="647"/>
      <c r="AF838" s="648"/>
      <c r="AG838" s="646"/>
      <c r="AH838" s="647"/>
      <c r="AI838" s="647"/>
      <c r="AJ838" s="648"/>
      <c r="AK838" s="116"/>
    </row>
    <row r="839" spans="4:47" ht="15" hidden="1" customHeight="1" x14ac:dyDescent="0.25">
      <c r="E839" s="44" t="str">
        <f>IF(G829="","",IF(N839&gt;0,IF(N839&lt;=G829,"X",""),""))</f>
        <v/>
      </c>
      <c r="F839" s="261" t="str">
        <f>IF($F$33="","",$F$33)</f>
        <v/>
      </c>
      <c r="G839" s="646"/>
      <c r="H839" s="647"/>
      <c r="I839" s="648"/>
      <c r="J839" s="646"/>
      <c r="K839" s="647"/>
      <c r="L839" s="647"/>
      <c r="M839" s="648"/>
      <c r="N839" s="116"/>
      <c r="X839" s="143"/>
      <c r="AB839" s="44" t="str">
        <f>IF(AD829="","",IF(AK839&gt;0,IF(AK839&lt;=AD829,"X",""),""))</f>
        <v/>
      </c>
      <c r="AC839" s="261" t="str">
        <f>IF($F$33="","",$F$33)</f>
        <v/>
      </c>
      <c r="AD839" s="646"/>
      <c r="AE839" s="647"/>
      <c r="AF839" s="648"/>
      <c r="AG839" s="646"/>
      <c r="AH839" s="647"/>
      <c r="AI839" s="647"/>
      <c r="AJ839" s="648"/>
      <c r="AK839" s="116"/>
    </row>
    <row r="840" spans="4:47" ht="14.4" thickBot="1" x14ac:dyDescent="0.3">
      <c r="D840" s="38"/>
      <c r="E840" s="38"/>
      <c r="F840" s="38"/>
      <c r="G840" s="38"/>
      <c r="H840" s="38"/>
      <c r="I840" s="38"/>
      <c r="J840" s="38"/>
      <c r="K840" s="38"/>
      <c r="L840" s="38"/>
      <c r="M840" s="38"/>
      <c r="N840" s="38"/>
      <c r="X840" s="143"/>
      <c r="AA840" s="38"/>
      <c r="AB840" s="38"/>
      <c r="AC840" s="38"/>
      <c r="AD840" s="38"/>
      <c r="AE840" s="38"/>
      <c r="AF840" s="38"/>
      <c r="AG840" s="38"/>
      <c r="AH840" s="38"/>
      <c r="AI840" s="38"/>
      <c r="AJ840" s="38"/>
      <c r="AK840" s="38"/>
    </row>
    <row r="841" spans="4:47" x14ac:dyDescent="0.25">
      <c r="D841" s="654"/>
      <c r="E841" s="654"/>
      <c r="F841" s="654"/>
      <c r="G841" s="654"/>
      <c r="H841" s="654"/>
      <c r="I841" s="654"/>
      <c r="J841" s="654"/>
      <c r="K841" s="654"/>
      <c r="L841" s="654"/>
      <c r="M841" s="654"/>
      <c r="N841" s="654"/>
      <c r="X841" s="143"/>
      <c r="AA841" s="654"/>
      <c r="AB841" s="654"/>
      <c r="AC841" s="654"/>
      <c r="AD841" s="654"/>
      <c r="AE841" s="654"/>
      <c r="AF841" s="654"/>
      <c r="AG841" s="654"/>
      <c r="AH841" s="654"/>
      <c r="AI841" s="654"/>
      <c r="AJ841" s="654"/>
      <c r="AK841" s="654"/>
    </row>
    <row r="842" spans="4:47" x14ac:dyDescent="0.25">
      <c r="E842" s="34" t="s">
        <v>191</v>
      </c>
      <c r="F842" s="39">
        <f>F828+1</f>
        <v>73</v>
      </c>
      <c r="G842" s="34" t="s">
        <v>192</v>
      </c>
      <c r="H842" s="34"/>
      <c r="I842" s="34"/>
      <c r="J842" s="266" t="s">
        <v>351</v>
      </c>
      <c r="K842" s="265"/>
      <c r="X842" s="143"/>
      <c r="AB842" s="34" t="s">
        <v>191</v>
      </c>
      <c r="AC842" s="39">
        <f>AC828+1</f>
        <v>73</v>
      </c>
      <c r="AD842" s="34" t="s">
        <v>192</v>
      </c>
      <c r="AE842" s="34"/>
      <c r="AF842" s="34"/>
      <c r="AG842" s="266" t="s">
        <v>351</v>
      </c>
      <c r="AH842" s="265"/>
    </row>
    <row r="843" spans="4:47" x14ac:dyDescent="0.25">
      <c r="D843" s="649" t="s">
        <v>193</v>
      </c>
      <c r="E843" s="649"/>
      <c r="F843" s="40" t="s">
        <v>183</v>
      </c>
      <c r="G843" s="41">
        <f>IF(F843=O$4,P$4,IF(F843=O$5,P$5,IF(F843=O$6,P$6,IF(F843=O$7,P$7,IF(F843=O$8,P$8,"")))))</f>
        <v>0</v>
      </c>
      <c r="H843" s="41"/>
      <c r="I843" s="41"/>
      <c r="J843" s="266" t="s">
        <v>352</v>
      </c>
      <c r="K843" s="265"/>
      <c r="L843" s="42"/>
      <c r="M843" s="42"/>
      <c r="N843" s="42"/>
      <c r="O843" s="107">
        <f>IF(F843="",0,1)</f>
        <v>0</v>
      </c>
      <c r="P843" s="107">
        <f>IF(E846="",0,1)</f>
        <v>0</v>
      </c>
      <c r="Q843" s="107">
        <f>IF(E847="",0,1)</f>
        <v>0</v>
      </c>
      <c r="R843" s="107">
        <f>IF(E848="",0,1)</f>
        <v>0</v>
      </c>
      <c r="S843" s="107">
        <f>IF(E849="",0,1)</f>
        <v>0</v>
      </c>
      <c r="T843" s="107">
        <f>IF(E850="",0,1)</f>
        <v>0</v>
      </c>
      <c r="U843" s="107">
        <f>IF(E851="",0,1)</f>
        <v>0</v>
      </c>
      <c r="V843" s="107">
        <f>IF(E852="",0,1)</f>
        <v>0</v>
      </c>
      <c r="W843" s="107">
        <f>IF(E853="",0,1)</f>
        <v>0</v>
      </c>
      <c r="X843" s="143"/>
      <c r="AA843" s="649" t="s">
        <v>193</v>
      </c>
      <c r="AB843" s="649"/>
      <c r="AC843" s="40" t="s">
        <v>183</v>
      </c>
      <c r="AD843" s="41" t="str">
        <f>IF(AC843=AL$4,AM$4,IF(AC843=AL$5,AM$5,IF(AC843=AL$6,AM$6,IF(AC843=AL$7,AM$7,IF(AC843=AL$8,AM$8,"")))))</f>
        <v/>
      </c>
      <c r="AE843" s="41"/>
      <c r="AF843" s="41"/>
      <c r="AG843" s="266" t="s">
        <v>352</v>
      </c>
      <c r="AH843" s="265"/>
      <c r="AI843" s="42"/>
      <c r="AJ843" s="42"/>
      <c r="AK843" s="42"/>
      <c r="AL843" s="107">
        <f>IF(AC843="",0,1)</f>
        <v>0</v>
      </c>
      <c r="AM843" s="107">
        <f>IF(AB846="",0,1)</f>
        <v>0</v>
      </c>
      <c r="AN843" s="107">
        <f>IF(AB847="",0,1)</f>
        <v>0</v>
      </c>
      <c r="AO843" s="107">
        <f>IF(AB848="",0,1)</f>
        <v>0</v>
      </c>
      <c r="AP843" s="107">
        <f>IF(AB849="",0,1)</f>
        <v>0</v>
      </c>
      <c r="AQ843" s="107">
        <f>IF(AB850="",0,1)</f>
        <v>0</v>
      </c>
      <c r="AR843" s="107">
        <f>IF(AB851="",0,1)</f>
        <v>0</v>
      </c>
      <c r="AS843" s="107">
        <f>IF(AB852="",0,1)</f>
        <v>0</v>
      </c>
      <c r="AT843" s="107">
        <f>IF(AB853="",0,1)</f>
        <v>0</v>
      </c>
      <c r="AU843" s="107">
        <f>IF(AB853="",0,1)</f>
        <v>0</v>
      </c>
    </row>
    <row r="844" spans="4:47" x14ac:dyDescent="0.25">
      <c r="D844" s="650" t="s">
        <v>489</v>
      </c>
      <c r="E844" s="650"/>
      <c r="F844" s="40" t="s">
        <v>183</v>
      </c>
      <c r="G844" s="41">
        <f>IF(F844=O$4,T$4,IF(F844=O$5,T$5,IF(F844=O$6,T$6,IF(F844=O$7,T$7,IF(F844=O$8,T$8,"")))))</f>
        <v>0</v>
      </c>
      <c r="H844" s="425"/>
      <c r="I844" s="425"/>
      <c r="J844" s="425"/>
      <c r="K844" s="425"/>
      <c r="L844" s="425"/>
      <c r="M844" s="425"/>
      <c r="N844" s="425"/>
      <c r="X844" s="143"/>
      <c r="AA844" s="650" t="s">
        <v>489</v>
      </c>
      <c r="AB844" s="650"/>
      <c r="AC844" s="40" t="s">
        <v>183</v>
      </c>
      <c r="AD844" s="41" t="str">
        <f>IF(AC844=AL$4,AQ$4,IF(AC844=AL$5,AQ$5,IF(AC844=AL$6,AQ$6,IF(AC844=AL$7,AQ$7,IF(AC844=AL$8,AQ$8,"")))))</f>
        <v/>
      </c>
      <c r="AE844" s="425"/>
      <c r="AF844" s="425"/>
      <c r="AG844" s="425"/>
      <c r="AH844" s="425"/>
      <c r="AI844" s="425"/>
      <c r="AJ844" s="425"/>
      <c r="AK844" s="425"/>
    </row>
    <row r="845" spans="4:47" x14ac:dyDescent="0.25">
      <c r="F845" s="439" t="s">
        <v>194</v>
      </c>
      <c r="G845" s="439" t="s">
        <v>195</v>
      </c>
      <c r="H845" s="439"/>
      <c r="I845" s="439"/>
      <c r="J845" s="439" t="s">
        <v>196</v>
      </c>
      <c r="K845" s="439"/>
      <c r="L845" s="439"/>
      <c r="M845" s="439"/>
      <c r="N845" s="439" t="s">
        <v>197</v>
      </c>
      <c r="X845" s="143"/>
      <c r="AC845" s="439" t="s">
        <v>194</v>
      </c>
      <c r="AD845" s="439" t="s">
        <v>195</v>
      </c>
      <c r="AE845" s="439"/>
      <c r="AF845" s="439"/>
      <c r="AG845" s="439" t="s">
        <v>196</v>
      </c>
      <c r="AH845" s="439"/>
      <c r="AI845" s="439"/>
      <c r="AJ845" s="439"/>
      <c r="AK845" s="439" t="s">
        <v>197</v>
      </c>
    </row>
    <row r="846" spans="4:47" ht="15" customHeight="1" x14ac:dyDescent="0.25">
      <c r="E846" s="44" t="str">
        <f>IF(N846="Yes", "X","")</f>
        <v/>
      </c>
      <c r="F846" s="482" t="str">
        <f>IF($F$26="","",$F$26)</f>
        <v>Food Access</v>
      </c>
      <c r="G846" s="651" t="s">
        <v>542</v>
      </c>
      <c r="H846" s="652"/>
      <c r="I846" s="652"/>
      <c r="J846" s="652"/>
      <c r="K846" s="652"/>
      <c r="L846" s="652"/>
      <c r="M846" s="653"/>
      <c r="N846" s="407"/>
      <c r="X846" s="143"/>
      <c r="AB846" s="44" t="str">
        <f>IF(AK846="Yes", "X","")</f>
        <v/>
      </c>
      <c r="AC846" s="482" t="str">
        <f>IF($F$26="","",$F$26)</f>
        <v>Food Access</v>
      </c>
      <c r="AD846" s="651" t="s">
        <v>542</v>
      </c>
      <c r="AE846" s="652"/>
      <c r="AF846" s="652"/>
      <c r="AG846" s="652"/>
      <c r="AH846" s="652"/>
      <c r="AI846" s="652"/>
      <c r="AJ846" s="653"/>
      <c r="AK846" s="407"/>
    </row>
    <row r="847" spans="4:47" ht="15" customHeight="1" x14ac:dyDescent="0.25">
      <c r="E847" s="44" t="str">
        <f>IF(G843="","",IF(N847&gt;0,IF(N847&lt;=G843,"X",""),""))</f>
        <v/>
      </c>
      <c r="F847" s="261" t="str">
        <f>IF($F$27="","",$F$27)</f>
        <v>Education</v>
      </c>
      <c r="G847" s="646"/>
      <c r="H847" s="647"/>
      <c r="I847" s="648"/>
      <c r="J847" s="646"/>
      <c r="K847" s="647"/>
      <c r="L847" s="647"/>
      <c r="M847" s="648"/>
      <c r="N847" s="116"/>
      <c r="X847" s="143"/>
      <c r="AB847" s="44" t="str">
        <f>IF(AD843="","",IF(AK847&gt;0,IF(AK847&lt;=AD843,"X",""),""))</f>
        <v/>
      </c>
      <c r="AC847" s="261" t="str">
        <f>IF($F$27="","",$F$27)</f>
        <v>Education</v>
      </c>
      <c r="AD847" s="646"/>
      <c r="AE847" s="647"/>
      <c r="AF847" s="648"/>
      <c r="AG847" s="646"/>
      <c r="AH847" s="647"/>
      <c r="AI847" s="647"/>
      <c r="AJ847" s="648"/>
      <c r="AK847" s="116"/>
    </row>
    <row r="848" spans="4:47" ht="15" customHeight="1" x14ac:dyDescent="0.25">
      <c r="E848" s="44" t="str">
        <f>IF(G843="","",IF(N848&gt;0,IF(N848&lt;=G843,"X",""),""))</f>
        <v/>
      </c>
      <c r="F848" s="261" t="str">
        <f>IF($F$28="","",$F$28)</f>
        <v>Job Training</v>
      </c>
      <c r="G848" s="646"/>
      <c r="H848" s="647"/>
      <c r="I848" s="648"/>
      <c r="J848" s="646"/>
      <c r="K848" s="647"/>
      <c r="L848" s="647"/>
      <c r="M848" s="648"/>
      <c r="N848" s="116"/>
      <c r="X848" s="143"/>
      <c r="AB848" s="44" t="str">
        <f>IF(AD843="","",IF(AK848&gt;0,IF(AK848&lt;=AD843,"X",""),""))</f>
        <v/>
      </c>
      <c r="AC848" s="261" t="str">
        <f>IF($F$28="","",$F$28)</f>
        <v>Job Training</v>
      </c>
      <c r="AD848" s="646"/>
      <c r="AE848" s="647"/>
      <c r="AF848" s="648"/>
      <c r="AG848" s="646"/>
      <c r="AH848" s="647"/>
      <c r="AI848" s="647"/>
      <c r="AJ848" s="648"/>
      <c r="AK848" s="116"/>
    </row>
    <row r="849" spans="4:47" ht="15" customHeight="1" x14ac:dyDescent="0.25">
      <c r="E849" s="44" t="str">
        <f>IF(G843="","",IF(N849&gt;0,IF(N849&lt;=G843,"X",""),""))</f>
        <v/>
      </c>
      <c r="F849" s="261" t="str">
        <f>IF($F$29="","",$F$29)</f>
        <v>Recreation</v>
      </c>
      <c r="G849" s="646"/>
      <c r="H849" s="647"/>
      <c r="I849" s="648"/>
      <c r="J849" s="646"/>
      <c r="K849" s="647"/>
      <c r="L849" s="647"/>
      <c r="M849" s="648"/>
      <c r="N849" s="116"/>
      <c r="X849" s="143"/>
      <c r="AB849" s="44" t="str">
        <f>IF(AD843="","",IF(AK849&gt;0,IF(AK849&lt;=AD843,"X",""),""))</f>
        <v/>
      </c>
      <c r="AC849" s="261" t="str">
        <f>IF($F$29="","",$F$29)</f>
        <v>Recreation</v>
      </c>
      <c r="AD849" s="646"/>
      <c r="AE849" s="647"/>
      <c r="AF849" s="648"/>
      <c r="AG849" s="646"/>
      <c r="AH849" s="647"/>
      <c r="AI849" s="647"/>
      <c r="AJ849" s="648"/>
      <c r="AK849" s="116"/>
    </row>
    <row r="850" spans="4:47" ht="15" customHeight="1" x14ac:dyDescent="0.25">
      <c r="E850" s="44" t="str">
        <f>IF(G843="","",IF(N850&gt;0,IF(N850&lt;=G843,"X",""),""))</f>
        <v/>
      </c>
      <c r="F850" s="261" t="str">
        <f>IF($F$30="","",$F$30)</f>
        <v>Health Services</v>
      </c>
      <c r="G850" s="646"/>
      <c r="H850" s="647"/>
      <c r="I850" s="648"/>
      <c r="J850" s="646"/>
      <c r="K850" s="647"/>
      <c r="L850" s="647"/>
      <c r="M850" s="648"/>
      <c r="N850" s="116"/>
      <c r="X850" s="143"/>
      <c r="AB850" s="44" t="str">
        <f>IF(AD843="","",IF(AK850&gt;0,IF(AK850&lt;=AD843,"X",""),""))</f>
        <v/>
      </c>
      <c r="AC850" s="261" t="str">
        <f>IF($F$30="","",$F$30)</f>
        <v>Health Services</v>
      </c>
      <c r="AD850" s="646"/>
      <c r="AE850" s="647"/>
      <c r="AF850" s="648"/>
      <c r="AG850" s="646"/>
      <c r="AH850" s="647"/>
      <c r="AI850" s="647"/>
      <c r="AJ850" s="648"/>
      <c r="AK850" s="116"/>
    </row>
    <row r="851" spans="4:47" ht="15" hidden="1" customHeight="1" x14ac:dyDescent="0.25">
      <c r="E851" s="44" t="str">
        <f>IF(G843="","",IF(N851&gt;0,IF(N851&lt;=G843,"X",""),""))</f>
        <v/>
      </c>
      <c r="F851" s="261" t="str">
        <f>IF($F$31="","",$F$31)</f>
        <v/>
      </c>
      <c r="G851" s="646"/>
      <c r="H851" s="647"/>
      <c r="I851" s="648"/>
      <c r="J851" s="646"/>
      <c r="K851" s="647"/>
      <c r="L851" s="647"/>
      <c r="M851" s="648"/>
      <c r="N851" s="116"/>
      <c r="X851" s="143"/>
      <c r="AB851" s="44" t="str">
        <f>IF(AD843="","",IF(AK851&gt;0,IF(AK851&lt;=AD843,"X",""),""))</f>
        <v/>
      </c>
      <c r="AC851" s="261" t="str">
        <f>IF($F$31="","",$F$31)</f>
        <v/>
      </c>
      <c r="AD851" s="646"/>
      <c r="AE851" s="647"/>
      <c r="AF851" s="648"/>
      <c r="AG851" s="646"/>
      <c r="AH851" s="647"/>
      <c r="AI851" s="647"/>
      <c r="AJ851" s="648"/>
      <c r="AK851" s="116"/>
    </row>
    <row r="852" spans="4:47" ht="15" hidden="1" customHeight="1" x14ac:dyDescent="0.25">
      <c r="E852" s="44" t="str">
        <f>IF(G843="","",IF(N852&gt;0,IF(N852&lt;=G843,"X",""),""))</f>
        <v/>
      </c>
      <c r="F852" s="261" t="str">
        <f>IF($F$32="","",$F$32)</f>
        <v/>
      </c>
      <c r="G852" s="646"/>
      <c r="H852" s="647"/>
      <c r="I852" s="648"/>
      <c r="J852" s="646"/>
      <c r="K852" s="647"/>
      <c r="L852" s="647"/>
      <c r="M852" s="648"/>
      <c r="N852" s="116"/>
      <c r="X852" s="143"/>
      <c r="AB852" s="44" t="str">
        <f>IF(AD843="","",IF(AK852&gt;0,IF(AK852&lt;=AD843,"X",""),""))</f>
        <v/>
      </c>
      <c r="AC852" s="261" t="str">
        <f>IF($F$32="","",$F$32)</f>
        <v/>
      </c>
      <c r="AD852" s="646"/>
      <c r="AE852" s="647"/>
      <c r="AF852" s="648"/>
      <c r="AG852" s="646"/>
      <c r="AH852" s="647"/>
      <c r="AI852" s="647"/>
      <c r="AJ852" s="648"/>
      <c r="AK852" s="116"/>
    </row>
    <row r="853" spans="4:47" ht="15" hidden="1" customHeight="1" x14ac:dyDescent="0.25">
      <c r="E853" s="44" t="str">
        <f>IF(G843="","",IF(N853&gt;0,IF(N853&lt;=G843,"X",""),""))</f>
        <v/>
      </c>
      <c r="F853" s="261" t="str">
        <f>IF($F$33="","",$F$33)</f>
        <v/>
      </c>
      <c r="G853" s="646"/>
      <c r="H853" s="647"/>
      <c r="I853" s="648"/>
      <c r="J853" s="646"/>
      <c r="K853" s="647"/>
      <c r="L853" s="647"/>
      <c r="M853" s="648"/>
      <c r="N853" s="116"/>
      <c r="X853" s="143"/>
      <c r="AB853" s="44" t="str">
        <f>IF(AD843="","",IF(AK853&gt;0,IF(AK853&lt;=AD843,"X",""),""))</f>
        <v/>
      </c>
      <c r="AC853" s="261" t="str">
        <f>IF($F$33="","",$F$33)</f>
        <v/>
      </c>
      <c r="AD853" s="646"/>
      <c r="AE853" s="647"/>
      <c r="AF853" s="648"/>
      <c r="AG853" s="646"/>
      <c r="AH853" s="647"/>
      <c r="AI853" s="647"/>
      <c r="AJ853" s="648"/>
      <c r="AK853" s="116"/>
    </row>
    <row r="854" spans="4:47" ht="14.4" thickBot="1" x14ac:dyDescent="0.3">
      <c r="D854" s="38"/>
      <c r="E854" s="38"/>
      <c r="F854" s="38"/>
      <c r="G854" s="38"/>
      <c r="H854" s="38"/>
      <c r="I854" s="38"/>
      <c r="J854" s="38"/>
      <c r="K854" s="38"/>
      <c r="L854" s="38"/>
      <c r="M854" s="38"/>
      <c r="N854" s="38"/>
      <c r="X854" s="143"/>
      <c r="AA854" s="38"/>
      <c r="AB854" s="38"/>
      <c r="AC854" s="38"/>
      <c r="AD854" s="38"/>
      <c r="AE854" s="38"/>
      <c r="AF854" s="38"/>
      <c r="AG854" s="38"/>
      <c r="AH854" s="38"/>
      <c r="AI854" s="38"/>
      <c r="AJ854" s="38"/>
      <c r="AK854" s="38"/>
    </row>
    <row r="855" spans="4:47" x14ac:dyDescent="0.25">
      <c r="D855" s="654"/>
      <c r="E855" s="654"/>
      <c r="F855" s="654"/>
      <c r="G855" s="654"/>
      <c r="H855" s="654"/>
      <c r="I855" s="654"/>
      <c r="J855" s="654"/>
      <c r="K855" s="654"/>
      <c r="L855" s="654"/>
      <c r="M855" s="654"/>
      <c r="N855" s="654"/>
      <c r="X855" s="143"/>
      <c r="AA855" s="654"/>
      <c r="AB855" s="654"/>
      <c r="AC855" s="654"/>
      <c r="AD855" s="654"/>
      <c r="AE855" s="654"/>
      <c r="AF855" s="654"/>
      <c r="AG855" s="654"/>
      <c r="AH855" s="654"/>
      <c r="AI855" s="654"/>
      <c r="AJ855" s="654"/>
      <c r="AK855" s="654"/>
    </row>
    <row r="856" spans="4:47" x14ac:dyDescent="0.25">
      <c r="E856" s="34" t="s">
        <v>191</v>
      </c>
      <c r="F856" s="39">
        <f>F842+1</f>
        <v>74</v>
      </c>
      <c r="G856" s="34" t="s">
        <v>192</v>
      </c>
      <c r="H856" s="34"/>
      <c r="I856" s="34"/>
      <c r="J856" s="266" t="s">
        <v>351</v>
      </c>
      <c r="K856" s="265"/>
      <c r="X856" s="143"/>
      <c r="AB856" s="34" t="s">
        <v>191</v>
      </c>
      <c r="AC856" s="39">
        <f>AC842+1</f>
        <v>74</v>
      </c>
      <c r="AD856" s="34" t="s">
        <v>192</v>
      </c>
      <c r="AE856" s="34"/>
      <c r="AF856" s="34"/>
      <c r="AG856" s="266" t="s">
        <v>351</v>
      </c>
      <c r="AH856" s="265"/>
    </row>
    <row r="857" spans="4:47" x14ac:dyDescent="0.25">
      <c r="D857" s="649" t="s">
        <v>193</v>
      </c>
      <c r="E857" s="649"/>
      <c r="F857" s="40" t="s">
        <v>183</v>
      </c>
      <c r="G857" s="41">
        <f>IF(F857=O$4,P$4,IF(F857=O$5,P$5,IF(F857=O$6,P$6,IF(F857=O$7,P$7,IF(F857=O$8,P$8,"")))))</f>
        <v>0</v>
      </c>
      <c r="H857" s="41"/>
      <c r="I857" s="41"/>
      <c r="J857" s="266" t="s">
        <v>352</v>
      </c>
      <c r="K857" s="265"/>
      <c r="L857" s="42"/>
      <c r="M857" s="42"/>
      <c r="N857" s="42"/>
      <c r="O857" s="107">
        <f>IF(F857="",0,1)</f>
        <v>0</v>
      </c>
      <c r="P857" s="107">
        <f>IF(E860="",0,1)</f>
        <v>0</v>
      </c>
      <c r="Q857" s="107">
        <f>IF(E861="",0,1)</f>
        <v>0</v>
      </c>
      <c r="R857" s="107">
        <f>IF(E862="",0,1)</f>
        <v>0</v>
      </c>
      <c r="S857" s="107">
        <f>IF(E863="",0,1)</f>
        <v>0</v>
      </c>
      <c r="T857" s="107">
        <f>IF(E864="",0,1)</f>
        <v>0</v>
      </c>
      <c r="U857" s="107">
        <f>IF(E865="",0,1)</f>
        <v>0</v>
      </c>
      <c r="V857" s="107">
        <f>IF(E866="",0,1)</f>
        <v>0</v>
      </c>
      <c r="W857" s="107">
        <f>IF(E867="",0,1)</f>
        <v>0</v>
      </c>
      <c r="X857" s="143"/>
      <c r="AA857" s="649" t="s">
        <v>193</v>
      </c>
      <c r="AB857" s="649"/>
      <c r="AC857" s="40" t="s">
        <v>183</v>
      </c>
      <c r="AD857" s="41" t="str">
        <f>IF(AC857=AL$4,AM$4,IF(AC857=AL$5,AM$5,IF(AC857=AL$6,AM$6,IF(AC857=AL$7,AM$7,IF(AC857=AL$8,AM$8,"")))))</f>
        <v/>
      </c>
      <c r="AE857" s="41"/>
      <c r="AF857" s="41"/>
      <c r="AG857" s="266" t="s">
        <v>352</v>
      </c>
      <c r="AH857" s="265"/>
      <c r="AI857" s="42"/>
      <c r="AJ857" s="42"/>
      <c r="AK857" s="42"/>
      <c r="AL857" s="107">
        <f>IF(AC857="",0,1)</f>
        <v>0</v>
      </c>
      <c r="AM857" s="107">
        <f>IF(AB860="",0,1)</f>
        <v>0</v>
      </c>
      <c r="AN857" s="107">
        <f>IF(AB861="",0,1)</f>
        <v>0</v>
      </c>
      <c r="AO857" s="107">
        <f>IF(AB862="",0,1)</f>
        <v>0</v>
      </c>
      <c r="AP857" s="107">
        <f>IF(AB863="",0,1)</f>
        <v>0</v>
      </c>
      <c r="AQ857" s="107">
        <f>IF(AB864="",0,1)</f>
        <v>0</v>
      </c>
      <c r="AR857" s="107">
        <f>IF(AB865="",0,1)</f>
        <v>0</v>
      </c>
      <c r="AS857" s="107">
        <f>IF(AB866="",0,1)</f>
        <v>0</v>
      </c>
      <c r="AT857" s="107">
        <f>IF(AB867="",0,1)</f>
        <v>0</v>
      </c>
      <c r="AU857" s="107">
        <f>IF(AB867="",0,1)</f>
        <v>0</v>
      </c>
    </row>
    <row r="858" spans="4:47" x14ac:dyDescent="0.25">
      <c r="D858" s="650" t="s">
        <v>489</v>
      </c>
      <c r="E858" s="650"/>
      <c r="F858" s="40" t="s">
        <v>183</v>
      </c>
      <c r="G858" s="41">
        <f>IF(F858=O$4,T$4,IF(F858=O$5,T$5,IF(F858=O$6,T$6,IF(F858=O$7,T$7,IF(F858=O$8,T$8,"")))))</f>
        <v>0</v>
      </c>
      <c r="H858" s="425"/>
      <c r="I858" s="425"/>
      <c r="J858" s="425"/>
      <c r="K858" s="425"/>
      <c r="L858" s="425"/>
      <c r="M858" s="425"/>
      <c r="N858" s="425"/>
      <c r="X858" s="143"/>
      <c r="AA858" s="650" t="s">
        <v>489</v>
      </c>
      <c r="AB858" s="650"/>
      <c r="AC858" s="40" t="s">
        <v>183</v>
      </c>
      <c r="AD858" s="41" t="str">
        <f>IF(AC858=AL$4,AQ$4,IF(AC858=AL$5,AQ$5,IF(AC858=AL$6,AQ$6,IF(AC858=AL$7,AQ$7,IF(AC858=AL$8,AQ$8,"")))))</f>
        <v/>
      </c>
      <c r="AE858" s="425"/>
      <c r="AF858" s="425"/>
      <c r="AG858" s="425"/>
      <c r="AH858" s="425"/>
      <c r="AI858" s="425"/>
      <c r="AJ858" s="425"/>
      <c r="AK858" s="425"/>
    </row>
    <row r="859" spans="4:47" x14ac:dyDescent="0.25">
      <c r="F859" s="439" t="s">
        <v>194</v>
      </c>
      <c r="G859" s="439" t="s">
        <v>195</v>
      </c>
      <c r="H859" s="439"/>
      <c r="I859" s="439"/>
      <c r="J859" s="439" t="s">
        <v>196</v>
      </c>
      <c r="K859" s="439"/>
      <c r="L859" s="439"/>
      <c r="M859" s="439"/>
      <c r="N859" s="439" t="s">
        <v>197</v>
      </c>
      <c r="X859" s="143"/>
      <c r="AC859" s="439" t="s">
        <v>194</v>
      </c>
      <c r="AD859" s="439" t="s">
        <v>195</v>
      </c>
      <c r="AE859" s="439"/>
      <c r="AF859" s="439"/>
      <c r="AG859" s="439" t="s">
        <v>196</v>
      </c>
      <c r="AH859" s="439"/>
      <c r="AI859" s="439"/>
      <c r="AJ859" s="439"/>
      <c r="AK859" s="439" t="s">
        <v>197</v>
      </c>
    </row>
    <row r="860" spans="4:47" ht="15" customHeight="1" x14ac:dyDescent="0.25">
      <c r="E860" s="44" t="str">
        <f>IF(N860="Yes", "X","")</f>
        <v/>
      </c>
      <c r="F860" s="482" t="str">
        <f>IF($F$26="","",$F$26)</f>
        <v>Food Access</v>
      </c>
      <c r="G860" s="651" t="s">
        <v>542</v>
      </c>
      <c r="H860" s="652"/>
      <c r="I860" s="652"/>
      <c r="J860" s="652"/>
      <c r="K860" s="652"/>
      <c r="L860" s="652"/>
      <c r="M860" s="653"/>
      <c r="N860" s="407"/>
      <c r="X860" s="143"/>
      <c r="AB860" s="44" t="str">
        <f>IF(AK860="Yes", "X","")</f>
        <v/>
      </c>
      <c r="AC860" s="482" t="str">
        <f>IF($F$26="","",$F$26)</f>
        <v>Food Access</v>
      </c>
      <c r="AD860" s="651" t="s">
        <v>542</v>
      </c>
      <c r="AE860" s="652"/>
      <c r="AF860" s="652"/>
      <c r="AG860" s="652"/>
      <c r="AH860" s="652"/>
      <c r="AI860" s="652"/>
      <c r="AJ860" s="653"/>
      <c r="AK860" s="407"/>
    </row>
    <row r="861" spans="4:47" ht="15" customHeight="1" x14ac:dyDescent="0.25">
      <c r="E861" s="44" t="str">
        <f>IF(G857="","",IF(N861&gt;0,IF(N861&lt;=G857,"X",""),""))</f>
        <v/>
      </c>
      <c r="F861" s="261" t="str">
        <f>IF($F$27="","",$F$27)</f>
        <v>Education</v>
      </c>
      <c r="G861" s="646"/>
      <c r="H861" s="647"/>
      <c r="I861" s="648"/>
      <c r="J861" s="646"/>
      <c r="K861" s="647"/>
      <c r="L861" s="647"/>
      <c r="M861" s="648"/>
      <c r="N861" s="116"/>
      <c r="X861" s="143"/>
      <c r="AB861" s="44" t="str">
        <f>IF(AD857="","",IF(AK861&gt;0,IF(AK861&lt;=AD857,"X",""),""))</f>
        <v/>
      </c>
      <c r="AC861" s="261" t="str">
        <f>IF($F$27="","",$F$27)</f>
        <v>Education</v>
      </c>
      <c r="AD861" s="646"/>
      <c r="AE861" s="647"/>
      <c r="AF861" s="648"/>
      <c r="AG861" s="646"/>
      <c r="AH861" s="647"/>
      <c r="AI861" s="647"/>
      <c r="AJ861" s="648"/>
      <c r="AK861" s="116"/>
    </row>
    <row r="862" spans="4:47" ht="15" customHeight="1" x14ac:dyDescent="0.25">
      <c r="E862" s="44" t="str">
        <f>IF(G857="","",IF(N862&gt;0,IF(N862&lt;=G857,"X",""),""))</f>
        <v/>
      </c>
      <c r="F862" s="261" t="str">
        <f>IF($F$28="","",$F$28)</f>
        <v>Job Training</v>
      </c>
      <c r="G862" s="646"/>
      <c r="H862" s="647"/>
      <c r="I862" s="648"/>
      <c r="J862" s="646"/>
      <c r="K862" s="647"/>
      <c r="L862" s="647"/>
      <c r="M862" s="648"/>
      <c r="N862" s="116"/>
      <c r="X862" s="143"/>
      <c r="AB862" s="44" t="str">
        <f>IF(AD857="","",IF(AK862&gt;0,IF(AK862&lt;=AD857,"X",""),""))</f>
        <v/>
      </c>
      <c r="AC862" s="261" t="str">
        <f>IF($F$28="","",$F$28)</f>
        <v>Job Training</v>
      </c>
      <c r="AD862" s="646"/>
      <c r="AE862" s="647"/>
      <c r="AF862" s="648"/>
      <c r="AG862" s="646"/>
      <c r="AH862" s="647"/>
      <c r="AI862" s="647"/>
      <c r="AJ862" s="648"/>
      <c r="AK862" s="116"/>
    </row>
    <row r="863" spans="4:47" ht="15" customHeight="1" x14ac:dyDescent="0.25">
      <c r="E863" s="44" t="str">
        <f>IF(G857="","",IF(N863&gt;0,IF(N863&lt;=G857,"X",""),""))</f>
        <v/>
      </c>
      <c r="F863" s="261" t="str">
        <f>IF($F$29="","",$F$29)</f>
        <v>Recreation</v>
      </c>
      <c r="G863" s="646"/>
      <c r="H863" s="647"/>
      <c r="I863" s="648"/>
      <c r="J863" s="646"/>
      <c r="K863" s="647"/>
      <c r="L863" s="647"/>
      <c r="M863" s="648"/>
      <c r="N863" s="116"/>
      <c r="X863" s="143"/>
      <c r="AB863" s="44" t="str">
        <f>IF(AD857="","",IF(AK863&gt;0,IF(AK863&lt;=AD857,"X",""),""))</f>
        <v/>
      </c>
      <c r="AC863" s="261" t="str">
        <f>IF($F$29="","",$F$29)</f>
        <v>Recreation</v>
      </c>
      <c r="AD863" s="646"/>
      <c r="AE863" s="647"/>
      <c r="AF863" s="648"/>
      <c r="AG863" s="646"/>
      <c r="AH863" s="647"/>
      <c r="AI863" s="647"/>
      <c r="AJ863" s="648"/>
      <c r="AK863" s="116"/>
    </row>
    <row r="864" spans="4:47" ht="15" customHeight="1" x14ac:dyDescent="0.25">
      <c r="E864" s="44" t="str">
        <f>IF(G857="","",IF(N864&gt;0,IF(N864&lt;=G857,"X",""),""))</f>
        <v/>
      </c>
      <c r="F864" s="261" t="str">
        <f>IF($F$30="","",$F$30)</f>
        <v>Health Services</v>
      </c>
      <c r="G864" s="646"/>
      <c r="H864" s="647"/>
      <c r="I864" s="648"/>
      <c r="J864" s="646"/>
      <c r="K864" s="647"/>
      <c r="L864" s="647"/>
      <c r="M864" s="648"/>
      <c r="N864" s="116"/>
      <c r="X864" s="143"/>
      <c r="AB864" s="44" t="str">
        <f>IF(AD857="","",IF(AK864&gt;0,IF(AK864&lt;=AD857,"X",""),""))</f>
        <v/>
      </c>
      <c r="AC864" s="261" t="str">
        <f>IF($F$30="","",$F$30)</f>
        <v>Health Services</v>
      </c>
      <c r="AD864" s="646"/>
      <c r="AE864" s="647"/>
      <c r="AF864" s="648"/>
      <c r="AG864" s="646"/>
      <c r="AH864" s="647"/>
      <c r="AI864" s="647"/>
      <c r="AJ864" s="648"/>
      <c r="AK864" s="116"/>
    </row>
    <row r="865" spans="4:47" ht="15" hidden="1" customHeight="1" x14ac:dyDescent="0.25">
      <c r="E865" s="44" t="str">
        <f>IF(G857="","",IF(N865&gt;0,IF(N865&lt;=G857,"X",""),""))</f>
        <v/>
      </c>
      <c r="F865" s="261" t="str">
        <f>IF($F$31="","",$F$31)</f>
        <v/>
      </c>
      <c r="G865" s="646"/>
      <c r="H865" s="647"/>
      <c r="I865" s="648"/>
      <c r="J865" s="646"/>
      <c r="K865" s="647"/>
      <c r="L865" s="647"/>
      <c r="M865" s="648"/>
      <c r="N865" s="116"/>
      <c r="X865" s="143"/>
      <c r="AB865" s="44" t="str">
        <f>IF(AD857="","",IF(AK865&gt;0,IF(AK865&lt;=AD857,"X",""),""))</f>
        <v/>
      </c>
      <c r="AC865" s="261" t="str">
        <f>IF($F$31="","",$F$31)</f>
        <v/>
      </c>
      <c r="AD865" s="646"/>
      <c r="AE865" s="647"/>
      <c r="AF865" s="648"/>
      <c r="AG865" s="646"/>
      <c r="AH865" s="647"/>
      <c r="AI865" s="647"/>
      <c r="AJ865" s="648"/>
      <c r="AK865" s="116"/>
    </row>
    <row r="866" spans="4:47" ht="15" hidden="1" customHeight="1" x14ac:dyDescent="0.25">
      <c r="E866" s="44" t="str">
        <f>IF(G857="","",IF(N866&gt;0,IF(N866&lt;=G857,"X",""),""))</f>
        <v/>
      </c>
      <c r="F866" s="261" t="str">
        <f>IF($F$32="","",$F$32)</f>
        <v/>
      </c>
      <c r="G866" s="646"/>
      <c r="H866" s="647"/>
      <c r="I866" s="648"/>
      <c r="J866" s="646"/>
      <c r="K866" s="647"/>
      <c r="L866" s="647"/>
      <c r="M866" s="648"/>
      <c r="N866" s="116"/>
      <c r="X866" s="143"/>
      <c r="AB866" s="44" t="str">
        <f>IF(AD857="","",IF(AK866&gt;0,IF(AK866&lt;=AD857,"X",""),""))</f>
        <v/>
      </c>
      <c r="AC866" s="261" t="str">
        <f>IF($F$32="","",$F$32)</f>
        <v/>
      </c>
      <c r="AD866" s="646"/>
      <c r="AE866" s="647"/>
      <c r="AF866" s="648"/>
      <c r="AG866" s="646"/>
      <c r="AH866" s="647"/>
      <c r="AI866" s="647"/>
      <c r="AJ866" s="648"/>
      <c r="AK866" s="116"/>
    </row>
    <row r="867" spans="4:47" ht="15" hidden="1" customHeight="1" x14ac:dyDescent="0.25">
      <c r="E867" s="44" t="str">
        <f>IF(G857="","",IF(N867&gt;0,IF(N867&lt;=G857,"X",""),""))</f>
        <v/>
      </c>
      <c r="F867" s="261" t="str">
        <f>IF($F$33="","",$F$33)</f>
        <v/>
      </c>
      <c r="G867" s="646"/>
      <c r="H867" s="647"/>
      <c r="I867" s="648"/>
      <c r="J867" s="646"/>
      <c r="K867" s="647"/>
      <c r="L867" s="647"/>
      <c r="M867" s="648"/>
      <c r="N867" s="116"/>
      <c r="X867" s="143"/>
      <c r="AB867" s="44" t="str">
        <f>IF(AD857="","",IF(AK867&gt;0,IF(AK867&lt;=AD857,"X",""),""))</f>
        <v/>
      </c>
      <c r="AC867" s="261" t="str">
        <f>IF($F$33="","",$F$33)</f>
        <v/>
      </c>
      <c r="AD867" s="646"/>
      <c r="AE867" s="647"/>
      <c r="AF867" s="648"/>
      <c r="AG867" s="646"/>
      <c r="AH867" s="647"/>
      <c r="AI867" s="647"/>
      <c r="AJ867" s="648"/>
      <c r="AK867" s="116"/>
    </row>
    <row r="868" spans="4:47" ht="14.4" thickBot="1" x14ac:dyDescent="0.3">
      <c r="D868" s="38"/>
      <c r="E868" s="38"/>
      <c r="F868" s="38"/>
      <c r="G868" s="38"/>
      <c r="H868" s="38"/>
      <c r="I868" s="38"/>
      <c r="J868" s="38"/>
      <c r="K868" s="38"/>
      <c r="L868" s="38"/>
      <c r="M868" s="38"/>
      <c r="N868" s="38"/>
      <c r="X868" s="143"/>
      <c r="AA868" s="38"/>
      <c r="AB868" s="38"/>
      <c r="AC868" s="38"/>
      <c r="AD868" s="38"/>
      <c r="AE868" s="38"/>
      <c r="AF868" s="38"/>
      <c r="AG868" s="38"/>
      <c r="AH868" s="38"/>
      <c r="AI868" s="38"/>
      <c r="AJ868" s="38"/>
      <c r="AK868" s="38"/>
    </row>
    <row r="869" spans="4:47" x14ac:dyDescent="0.25">
      <c r="D869" s="654"/>
      <c r="E869" s="654"/>
      <c r="F869" s="654"/>
      <c r="G869" s="654"/>
      <c r="H869" s="654"/>
      <c r="I869" s="654"/>
      <c r="J869" s="654"/>
      <c r="K869" s="654"/>
      <c r="L869" s="654"/>
      <c r="M869" s="654"/>
      <c r="N869" s="654"/>
      <c r="X869" s="143"/>
      <c r="AA869" s="654"/>
      <c r="AB869" s="654"/>
      <c r="AC869" s="654"/>
      <c r="AD869" s="654"/>
      <c r="AE869" s="654"/>
      <c r="AF869" s="654"/>
      <c r="AG869" s="654"/>
      <c r="AH869" s="654"/>
      <c r="AI869" s="654"/>
      <c r="AJ869" s="654"/>
      <c r="AK869" s="654"/>
    </row>
    <row r="870" spans="4:47" x14ac:dyDescent="0.25">
      <c r="E870" s="34" t="s">
        <v>191</v>
      </c>
      <c r="F870" s="39">
        <f>F856+1</f>
        <v>75</v>
      </c>
      <c r="G870" s="34" t="s">
        <v>192</v>
      </c>
      <c r="H870" s="34"/>
      <c r="I870" s="34"/>
      <c r="J870" s="266" t="s">
        <v>351</v>
      </c>
      <c r="K870" s="265"/>
      <c r="X870" s="143"/>
      <c r="AB870" s="34" t="s">
        <v>191</v>
      </c>
      <c r="AC870" s="39">
        <f>AC856+1</f>
        <v>75</v>
      </c>
      <c r="AD870" s="34" t="s">
        <v>192</v>
      </c>
      <c r="AE870" s="34"/>
      <c r="AF870" s="34"/>
      <c r="AG870" s="266" t="s">
        <v>351</v>
      </c>
      <c r="AH870" s="265"/>
    </row>
    <row r="871" spans="4:47" x14ac:dyDescent="0.25">
      <c r="D871" s="649" t="s">
        <v>193</v>
      </c>
      <c r="E871" s="649"/>
      <c r="F871" s="40" t="s">
        <v>183</v>
      </c>
      <c r="G871" s="41">
        <f>IF(F871=O$4,P$4,IF(F871=O$5,P$5,IF(F871=O$6,P$6,IF(F871=O$7,P$7,IF(F871=O$8,P$8,"")))))</f>
        <v>0</v>
      </c>
      <c r="H871" s="41"/>
      <c r="I871" s="41"/>
      <c r="J871" s="266" t="s">
        <v>352</v>
      </c>
      <c r="K871" s="265"/>
      <c r="L871" s="42"/>
      <c r="M871" s="42"/>
      <c r="N871" s="42"/>
      <c r="O871" s="107">
        <f>IF(F871="",0,1)</f>
        <v>0</v>
      </c>
      <c r="P871" s="107">
        <f>IF(E874="",0,1)</f>
        <v>0</v>
      </c>
      <c r="Q871" s="107">
        <f>IF(E875="",0,1)</f>
        <v>0</v>
      </c>
      <c r="R871" s="107">
        <f>IF(E876="",0,1)</f>
        <v>0</v>
      </c>
      <c r="S871" s="107">
        <f>IF(E877="",0,1)</f>
        <v>0</v>
      </c>
      <c r="T871" s="107">
        <f>IF(E878="",0,1)</f>
        <v>0</v>
      </c>
      <c r="U871" s="107">
        <f>IF(E879="",0,1)</f>
        <v>0</v>
      </c>
      <c r="V871" s="107">
        <f>IF(E880="",0,1)</f>
        <v>0</v>
      </c>
      <c r="W871" s="107">
        <f>IF(E881="",0,1)</f>
        <v>0</v>
      </c>
      <c r="X871" s="143"/>
      <c r="AA871" s="649" t="s">
        <v>193</v>
      </c>
      <c r="AB871" s="649"/>
      <c r="AC871" s="40" t="s">
        <v>183</v>
      </c>
      <c r="AD871" s="41" t="str">
        <f>IF(AC871=AL$4,AM$4,IF(AC871=AL$5,AM$5,IF(AC871=AL$6,AM$6,IF(AC871=AL$7,AM$7,IF(AC871=AL$8,AM$8,"")))))</f>
        <v/>
      </c>
      <c r="AE871" s="41"/>
      <c r="AF871" s="41"/>
      <c r="AG871" s="266" t="s">
        <v>352</v>
      </c>
      <c r="AH871" s="265"/>
      <c r="AI871" s="42"/>
      <c r="AJ871" s="42"/>
      <c r="AK871" s="42"/>
      <c r="AL871" s="107">
        <f>IF(AC871="",0,1)</f>
        <v>0</v>
      </c>
      <c r="AM871" s="107">
        <f>IF(AB874="",0,1)</f>
        <v>0</v>
      </c>
      <c r="AN871" s="107">
        <f>IF(AB875="",0,1)</f>
        <v>0</v>
      </c>
      <c r="AO871" s="107">
        <f>IF(AB876="",0,1)</f>
        <v>0</v>
      </c>
      <c r="AP871" s="107">
        <f>IF(AB877="",0,1)</f>
        <v>0</v>
      </c>
      <c r="AQ871" s="107">
        <f>IF(AB878="",0,1)</f>
        <v>0</v>
      </c>
      <c r="AR871" s="107">
        <f>IF(AB879="",0,1)</f>
        <v>0</v>
      </c>
      <c r="AS871" s="107">
        <f>IF(AB880="",0,1)</f>
        <v>0</v>
      </c>
      <c r="AT871" s="107">
        <f>IF(AB881="",0,1)</f>
        <v>0</v>
      </c>
      <c r="AU871" s="107">
        <f>IF(AB881="",0,1)</f>
        <v>0</v>
      </c>
    </row>
    <row r="872" spans="4:47" x14ac:dyDescent="0.25">
      <c r="D872" s="650" t="s">
        <v>489</v>
      </c>
      <c r="E872" s="650"/>
      <c r="F872" s="40" t="s">
        <v>183</v>
      </c>
      <c r="G872" s="41">
        <f>IF(F872=O$4,T$4,IF(F872=O$5,T$5,IF(F872=O$6,T$6,IF(F872=O$7,T$7,IF(F872=O$8,T$8,"")))))</f>
        <v>0</v>
      </c>
      <c r="H872" s="425"/>
      <c r="I872" s="425"/>
      <c r="J872" s="425"/>
      <c r="K872" s="425"/>
      <c r="L872" s="425"/>
      <c r="M872" s="425"/>
      <c r="N872" s="425"/>
      <c r="X872" s="143"/>
      <c r="AA872" s="650" t="s">
        <v>489</v>
      </c>
      <c r="AB872" s="650"/>
      <c r="AC872" s="40" t="s">
        <v>183</v>
      </c>
      <c r="AD872" s="41" t="str">
        <f>IF(AC872=AL$4,AQ$4,IF(AC872=AL$5,AQ$5,IF(AC872=AL$6,AQ$6,IF(AC872=AL$7,AQ$7,IF(AC872=AL$8,AQ$8,"")))))</f>
        <v/>
      </c>
      <c r="AE872" s="425"/>
      <c r="AF872" s="425"/>
      <c r="AG872" s="425"/>
      <c r="AH872" s="425"/>
      <c r="AI872" s="425"/>
      <c r="AJ872" s="425"/>
      <c r="AK872" s="425"/>
    </row>
    <row r="873" spans="4:47" x14ac:dyDescent="0.25">
      <c r="F873" s="439" t="s">
        <v>194</v>
      </c>
      <c r="G873" s="439" t="s">
        <v>195</v>
      </c>
      <c r="H873" s="439"/>
      <c r="I873" s="439"/>
      <c r="J873" s="439" t="s">
        <v>196</v>
      </c>
      <c r="K873" s="439"/>
      <c r="L873" s="439"/>
      <c r="M873" s="439"/>
      <c r="N873" s="439" t="s">
        <v>197</v>
      </c>
      <c r="X873" s="143"/>
      <c r="AC873" s="439" t="s">
        <v>194</v>
      </c>
      <c r="AD873" s="439" t="s">
        <v>195</v>
      </c>
      <c r="AE873" s="439"/>
      <c r="AF873" s="439"/>
      <c r="AG873" s="439" t="s">
        <v>196</v>
      </c>
      <c r="AH873" s="439"/>
      <c r="AI873" s="439"/>
      <c r="AJ873" s="439"/>
      <c r="AK873" s="439" t="s">
        <v>197</v>
      </c>
    </row>
    <row r="874" spans="4:47" ht="15" customHeight="1" x14ac:dyDescent="0.25">
      <c r="E874" s="44" t="str">
        <f>IF(N874="Yes", "X","")</f>
        <v/>
      </c>
      <c r="F874" s="482" t="str">
        <f>IF($F$26="","",$F$26)</f>
        <v>Food Access</v>
      </c>
      <c r="G874" s="651" t="s">
        <v>542</v>
      </c>
      <c r="H874" s="652"/>
      <c r="I874" s="652"/>
      <c r="J874" s="652"/>
      <c r="K874" s="652"/>
      <c r="L874" s="652"/>
      <c r="M874" s="653"/>
      <c r="N874" s="407"/>
      <c r="X874" s="143"/>
      <c r="AB874" s="44" t="str">
        <f>IF(AK874="Yes", "X","")</f>
        <v/>
      </c>
      <c r="AC874" s="482" t="str">
        <f>IF($F$26="","",$F$26)</f>
        <v>Food Access</v>
      </c>
      <c r="AD874" s="651" t="s">
        <v>542</v>
      </c>
      <c r="AE874" s="652"/>
      <c r="AF874" s="652"/>
      <c r="AG874" s="652"/>
      <c r="AH874" s="652"/>
      <c r="AI874" s="652"/>
      <c r="AJ874" s="653"/>
      <c r="AK874" s="407"/>
    </row>
    <row r="875" spans="4:47" ht="15" customHeight="1" x14ac:dyDescent="0.25">
      <c r="E875" s="44" t="str">
        <f>IF(G871="","",IF(N875&gt;0,IF(N875&lt;=G871,"X",""),""))</f>
        <v/>
      </c>
      <c r="F875" s="261" t="str">
        <f>IF($F$27="","",$F$27)</f>
        <v>Education</v>
      </c>
      <c r="G875" s="646"/>
      <c r="H875" s="647"/>
      <c r="I875" s="648"/>
      <c r="J875" s="646"/>
      <c r="K875" s="647"/>
      <c r="L875" s="647"/>
      <c r="M875" s="648"/>
      <c r="N875" s="116"/>
      <c r="X875" s="143"/>
      <c r="AB875" s="44" t="str">
        <f>IF(AD871="","",IF(AK875&gt;0,IF(AK875&lt;=AD871,"X",""),""))</f>
        <v/>
      </c>
      <c r="AC875" s="261" t="str">
        <f>IF($F$27="","",$F$27)</f>
        <v>Education</v>
      </c>
      <c r="AD875" s="646"/>
      <c r="AE875" s="647"/>
      <c r="AF875" s="648"/>
      <c r="AG875" s="646"/>
      <c r="AH875" s="647"/>
      <c r="AI875" s="647"/>
      <c r="AJ875" s="648"/>
      <c r="AK875" s="116"/>
    </row>
    <row r="876" spans="4:47" ht="15" customHeight="1" x14ac:dyDescent="0.25">
      <c r="E876" s="44" t="str">
        <f>IF(G871="","",IF(N876&gt;0,IF(N876&lt;=G871,"X",""),""))</f>
        <v/>
      </c>
      <c r="F876" s="261" t="str">
        <f>IF($F$28="","",$F$28)</f>
        <v>Job Training</v>
      </c>
      <c r="G876" s="646"/>
      <c r="H876" s="647"/>
      <c r="I876" s="648"/>
      <c r="J876" s="646"/>
      <c r="K876" s="647"/>
      <c r="L876" s="647"/>
      <c r="M876" s="648"/>
      <c r="N876" s="116"/>
      <c r="X876" s="143"/>
      <c r="AB876" s="44" t="str">
        <f>IF(AD871="","",IF(AK876&gt;0,IF(AK876&lt;=AD871,"X",""),""))</f>
        <v/>
      </c>
      <c r="AC876" s="261" t="str">
        <f>IF($F$28="","",$F$28)</f>
        <v>Job Training</v>
      </c>
      <c r="AD876" s="646"/>
      <c r="AE876" s="647"/>
      <c r="AF876" s="648"/>
      <c r="AG876" s="646"/>
      <c r="AH876" s="647"/>
      <c r="AI876" s="647"/>
      <c r="AJ876" s="648"/>
      <c r="AK876" s="116"/>
    </row>
    <row r="877" spans="4:47" ht="15" customHeight="1" x14ac:dyDescent="0.25">
      <c r="E877" s="44" t="str">
        <f>IF(G871="","",IF(N877&gt;0,IF(N877&lt;=G871,"X",""),""))</f>
        <v/>
      </c>
      <c r="F877" s="261" t="str">
        <f>IF($F$29="","",$F$29)</f>
        <v>Recreation</v>
      </c>
      <c r="G877" s="646"/>
      <c r="H877" s="647"/>
      <c r="I877" s="648"/>
      <c r="J877" s="646"/>
      <c r="K877" s="647"/>
      <c r="L877" s="647"/>
      <c r="M877" s="648"/>
      <c r="N877" s="116"/>
      <c r="X877" s="143"/>
      <c r="AB877" s="44" t="str">
        <f>IF(AD871="","",IF(AK877&gt;0,IF(AK877&lt;=AD871,"X",""),""))</f>
        <v/>
      </c>
      <c r="AC877" s="261" t="str">
        <f>IF($F$29="","",$F$29)</f>
        <v>Recreation</v>
      </c>
      <c r="AD877" s="646"/>
      <c r="AE877" s="647"/>
      <c r="AF877" s="648"/>
      <c r="AG877" s="646"/>
      <c r="AH877" s="647"/>
      <c r="AI877" s="647"/>
      <c r="AJ877" s="648"/>
      <c r="AK877" s="116"/>
    </row>
    <row r="878" spans="4:47" ht="15" customHeight="1" x14ac:dyDescent="0.25">
      <c r="E878" s="44" t="str">
        <f>IF(G871="","",IF(N878&gt;0,IF(N878&lt;=G871,"X",""),""))</f>
        <v/>
      </c>
      <c r="F878" s="261" t="str">
        <f>IF($F$30="","",$F$30)</f>
        <v>Health Services</v>
      </c>
      <c r="G878" s="646"/>
      <c r="H878" s="647"/>
      <c r="I878" s="648"/>
      <c r="J878" s="646"/>
      <c r="K878" s="647"/>
      <c r="L878" s="647"/>
      <c r="M878" s="648"/>
      <c r="N878" s="116"/>
      <c r="X878" s="143"/>
      <c r="AB878" s="44" t="str">
        <f>IF(AD871="","",IF(AK878&gt;0,IF(AK878&lt;=AD871,"X",""),""))</f>
        <v/>
      </c>
      <c r="AC878" s="261" t="str">
        <f>IF($F$30="","",$F$30)</f>
        <v>Health Services</v>
      </c>
      <c r="AD878" s="646"/>
      <c r="AE878" s="647"/>
      <c r="AF878" s="648"/>
      <c r="AG878" s="646"/>
      <c r="AH878" s="647"/>
      <c r="AI878" s="647"/>
      <c r="AJ878" s="648"/>
      <c r="AK878" s="116"/>
    </row>
    <row r="879" spans="4:47" ht="15" hidden="1" customHeight="1" x14ac:dyDescent="0.25">
      <c r="E879" s="44" t="str">
        <f>IF(G871="","",IF(N879&gt;0,IF(N879&lt;=G871,"X",""),""))</f>
        <v/>
      </c>
      <c r="F879" s="261" t="str">
        <f>IF($F$31="","",$F$31)</f>
        <v/>
      </c>
      <c r="G879" s="646"/>
      <c r="H879" s="647"/>
      <c r="I879" s="648"/>
      <c r="J879" s="646"/>
      <c r="K879" s="647"/>
      <c r="L879" s="647"/>
      <c r="M879" s="648"/>
      <c r="N879" s="116"/>
      <c r="X879" s="143"/>
      <c r="AB879" s="44" t="str">
        <f>IF(AD871="","",IF(AK879&gt;0,IF(AK879&lt;=AD871,"X",""),""))</f>
        <v/>
      </c>
      <c r="AC879" s="261" t="str">
        <f>IF($F$31="","",$F$31)</f>
        <v/>
      </c>
      <c r="AD879" s="646"/>
      <c r="AE879" s="647"/>
      <c r="AF879" s="648"/>
      <c r="AG879" s="646"/>
      <c r="AH879" s="647"/>
      <c r="AI879" s="647"/>
      <c r="AJ879" s="648"/>
      <c r="AK879" s="116"/>
    </row>
    <row r="880" spans="4:47" ht="15" hidden="1" customHeight="1" x14ac:dyDescent="0.25">
      <c r="E880" s="44" t="str">
        <f>IF(G871="","",IF(N880&gt;0,IF(N880&lt;=G871,"X",""),""))</f>
        <v/>
      </c>
      <c r="F880" s="261" t="str">
        <f>IF($F$32="","",$F$32)</f>
        <v/>
      </c>
      <c r="G880" s="646"/>
      <c r="H880" s="647"/>
      <c r="I880" s="648"/>
      <c r="J880" s="646"/>
      <c r="K880" s="647"/>
      <c r="L880" s="647"/>
      <c r="M880" s="648"/>
      <c r="N880" s="116"/>
      <c r="X880" s="143"/>
      <c r="AB880" s="44" t="str">
        <f>IF(AD871="","",IF(AK880&gt;0,IF(AK880&lt;=AD871,"X",""),""))</f>
        <v/>
      </c>
      <c r="AC880" s="261" t="str">
        <f>IF($F$32="","",$F$32)</f>
        <v/>
      </c>
      <c r="AD880" s="646"/>
      <c r="AE880" s="647"/>
      <c r="AF880" s="648"/>
      <c r="AG880" s="646"/>
      <c r="AH880" s="647"/>
      <c r="AI880" s="647"/>
      <c r="AJ880" s="648"/>
      <c r="AK880" s="116"/>
    </row>
    <row r="881" spans="4:37" ht="15" hidden="1" customHeight="1" x14ac:dyDescent="0.25">
      <c r="E881" s="44" t="str">
        <f>IF(G871="","",IF(N881&gt;0,IF(N881&lt;=G871,"X",""),""))</f>
        <v/>
      </c>
      <c r="F881" s="261" t="str">
        <f>IF($F$33="","",$F$33)</f>
        <v/>
      </c>
      <c r="G881" s="646"/>
      <c r="H881" s="647"/>
      <c r="I881" s="648"/>
      <c r="J881" s="646"/>
      <c r="K881" s="647"/>
      <c r="L881" s="647"/>
      <c r="M881" s="648"/>
      <c r="N881" s="116"/>
      <c r="X881" s="143"/>
      <c r="AB881" s="44" t="str">
        <f>IF(AD871="","",IF(AK881&gt;0,IF(AK881&lt;=AD871,"X",""),""))</f>
        <v/>
      </c>
      <c r="AC881" s="261" t="str">
        <f>IF($F$33="","",$F$33)</f>
        <v/>
      </c>
      <c r="AD881" s="646"/>
      <c r="AE881" s="647"/>
      <c r="AF881" s="648"/>
      <c r="AG881" s="646"/>
      <c r="AH881" s="647"/>
      <c r="AI881" s="647"/>
      <c r="AJ881" s="648"/>
      <c r="AK881" s="116"/>
    </row>
    <row r="882" spans="4:37" ht="14.4" thickBot="1" x14ac:dyDescent="0.3">
      <c r="D882" s="38"/>
      <c r="E882" s="38"/>
      <c r="F882" s="38"/>
      <c r="G882" s="38"/>
      <c r="H882" s="38"/>
      <c r="I882" s="38"/>
      <c r="J882" s="38"/>
      <c r="K882" s="38"/>
      <c r="L882" s="38"/>
      <c r="M882" s="38"/>
      <c r="N882" s="38"/>
      <c r="X882" s="143"/>
      <c r="AA882" s="38"/>
      <c r="AB882" s="38"/>
      <c r="AC882" s="38"/>
      <c r="AD882" s="38"/>
      <c r="AE882" s="38"/>
      <c r="AF882" s="38"/>
      <c r="AG882" s="38"/>
      <c r="AH882" s="38"/>
      <c r="AI882" s="38"/>
      <c r="AJ882" s="38"/>
      <c r="AK882" s="38"/>
    </row>
    <row r="883" spans="4:37" x14ac:dyDescent="0.25">
      <c r="D883" s="654"/>
      <c r="E883" s="654"/>
      <c r="F883" s="654"/>
      <c r="G883" s="654"/>
      <c r="H883" s="654"/>
      <c r="I883" s="654"/>
      <c r="J883" s="654"/>
      <c r="K883" s="654"/>
      <c r="L883" s="654"/>
      <c r="M883" s="654"/>
      <c r="N883" s="654"/>
      <c r="X883" s="143"/>
      <c r="AA883" s="654"/>
      <c r="AB883" s="654"/>
      <c r="AC883" s="654"/>
      <c r="AD883" s="654"/>
      <c r="AE883" s="654"/>
      <c r="AF883" s="654"/>
      <c r="AG883" s="654"/>
      <c r="AH883" s="654"/>
      <c r="AI883" s="654"/>
      <c r="AJ883" s="654"/>
      <c r="AK883" s="654"/>
    </row>
  </sheetData>
  <sheetProtection algorithmName="SHA-512" hashValue="ACz2pznkKpQdwnsbHVeSwX7O6Jw1q9kXp+ymYwYENysoE2CZ2xC/m4tfvsQju3/kmjMto7gGFiHuvgQnIRoaxQ==" saltValue="zENvR93/1sMNliTLmhJZsA==" spinCount="100000" sheet="1" selectLockedCells="1"/>
  <mergeCells count="2049">
    <mergeCell ref="AA883:AK883"/>
    <mergeCell ref="AD877:AF877"/>
    <mergeCell ref="AG877:AJ877"/>
    <mergeCell ref="AD878:AF878"/>
    <mergeCell ref="AG878:AJ878"/>
    <mergeCell ref="AD879:AF879"/>
    <mergeCell ref="AG879:AJ879"/>
    <mergeCell ref="AD880:AF880"/>
    <mergeCell ref="AG880:AJ880"/>
    <mergeCell ref="AD881:AF881"/>
    <mergeCell ref="AG881:AJ881"/>
    <mergeCell ref="AD867:AF867"/>
    <mergeCell ref="AG867:AJ867"/>
    <mergeCell ref="AA869:AK869"/>
    <mergeCell ref="AD875:AF875"/>
    <mergeCell ref="AG875:AJ875"/>
    <mergeCell ref="AD876:AF876"/>
    <mergeCell ref="AG876:AJ876"/>
    <mergeCell ref="AA871:AB871"/>
    <mergeCell ref="AA872:AB872"/>
    <mergeCell ref="AD874:AJ874"/>
    <mergeCell ref="AD862:AF862"/>
    <mergeCell ref="AG862:AJ862"/>
    <mergeCell ref="AD863:AF863"/>
    <mergeCell ref="AG863:AJ863"/>
    <mergeCell ref="AD864:AF864"/>
    <mergeCell ref="AG864:AJ864"/>
    <mergeCell ref="AD865:AF865"/>
    <mergeCell ref="AG865:AJ865"/>
    <mergeCell ref="AD866:AF866"/>
    <mergeCell ref="AG866:AJ866"/>
    <mergeCell ref="AD852:AF852"/>
    <mergeCell ref="AG852:AJ852"/>
    <mergeCell ref="AD853:AF853"/>
    <mergeCell ref="AG853:AJ853"/>
    <mergeCell ref="AA855:AK855"/>
    <mergeCell ref="AD861:AF861"/>
    <mergeCell ref="AG861:AJ861"/>
    <mergeCell ref="AA857:AB857"/>
    <mergeCell ref="AA858:AB858"/>
    <mergeCell ref="AD860:AJ860"/>
    <mergeCell ref="AD847:AF847"/>
    <mergeCell ref="AG847:AJ847"/>
    <mergeCell ref="AD848:AF848"/>
    <mergeCell ref="AG848:AJ848"/>
    <mergeCell ref="AD849:AF849"/>
    <mergeCell ref="AG849:AJ849"/>
    <mergeCell ref="AD850:AF850"/>
    <mergeCell ref="AG850:AJ850"/>
    <mergeCell ref="AD851:AF851"/>
    <mergeCell ref="AG851:AJ851"/>
    <mergeCell ref="AD822:AF822"/>
    <mergeCell ref="AG822:AJ822"/>
    <mergeCell ref="AD823:AF823"/>
    <mergeCell ref="AG823:AJ823"/>
    <mergeCell ref="AD824:AF824"/>
    <mergeCell ref="AG824:AJ824"/>
    <mergeCell ref="AD825:AF825"/>
    <mergeCell ref="AG825:AJ825"/>
    <mergeCell ref="AA827:AK827"/>
    <mergeCell ref="AA829:AB829"/>
    <mergeCell ref="AA830:AB830"/>
    <mergeCell ref="AD832:AJ832"/>
    <mergeCell ref="AA843:AB843"/>
    <mergeCell ref="AA844:AB844"/>
    <mergeCell ref="AD846:AJ846"/>
    <mergeCell ref="AD837:AF837"/>
    <mergeCell ref="AG837:AJ837"/>
    <mergeCell ref="AD838:AF838"/>
    <mergeCell ref="AG838:AJ838"/>
    <mergeCell ref="AD839:AF839"/>
    <mergeCell ref="AG839:AJ839"/>
    <mergeCell ref="AA841:AK841"/>
    <mergeCell ref="AA813:AK813"/>
    <mergeCell ref="AD819:AF819"/>
    <mergeCell ref="AG819:AJ819"/>
    <mergeCell ref="AD820:AF820"/>
    <mergeCell ref="AG820:AJ820"/>
    <mergeCell ref="AD821:AF821"/>
    <mergeCell ref="AG821:AJ821"/>
    <mergeCell ref="AA815:AB815"/>
    <mergeCell ref="AA816:AB816"/>
    <mergeCell ref="AD818:AJ818"/>
    <mergeCell ref="AD807:AF807"/>
    <mergeCell ref="AG807:AJ807"/>
    <mergeCell ref="AD808:AF808"/>
    <mergeCell ref="AG808:AJ808"/>
    <mergeCell ref="AD809:AF809"/>
    <mergeCell ref="AG809:AJ809"/>
    <mergeCell ref="AD810:AF810"/>
    <mergeCell ref="AG810:AJ810"/>
    <mergeCell ref="AD811:AF811"/>
    <mergeCell ref="AG811:AJ811"/>
    <mergeCell ref="AD797:AF797"/>
    <mergeCell ref="AG797:AJ797"/>
    <mergeCell ref="AA799:AK799"/>
    <mergeCell ref="AD805:AF805"/>
    <mergeCell ref="AG805:AJ805"/>
    <mergeCell ref="AD806:AF806"/>
    <mergeCell ref="AG806:AJ806"/>
    <mergeCell ref="AA801:AB801"/>
    <mergeCell ref="AA802:AB802"/>
    <mergeCell ref="AD804:AJ804"/>
    <mergeCell ref="AD792:AF792"/>
    <mergeCell ref="AG792:AJ792"/>
    <mergeCell ref="AD793:AF793"/>
    <mergeCell ref="AG793:AJ793"/>
    <mergeCell ref="AD794:AF794"/>
    <mergeCell ref="AG794:AJ794"/>
    <mergeCell ref="AD795:AF795"/>
    <mergeCell ref="AG795:AJ795"/>
    <mergeCell ref="AD796:AF796"/>
    <mergeCell ref="AG796:AJ796"/>
    <mergeCell ref="AD782:AF782"/>
    <mergeCell ref="AG782:AJ782"/>
    <mergeCell ref="AD783:AF783"/>
    <mergeCell ref="AG783:AJ783"/>
    <mergeCell ref="AA785:AK785"/>
    <mergeCell ref="AD791:AF791"/>
    <mergeCell ref="AG791:AJ791"/>
    <mergeCell ref="AA787:AB787"/>
    <mergeCell ref="AA788:AB788"/>
    <mergeCell ref="AD790:AJ790"/>
    <mergeCell ref="AD777:AF777"/>
    <mergeCell ref="AG777:AJ777"/>
    <mergeCell ref="AD778:AF778"/>
    <mergeCell ref="AG778:AJ778"/>
    <mergeCell ref="AD779:AF779"/>
    <mergeCell ref="AG779:AJ779"/>
    <mergeCell ref="AD780:AF780"/>
    <mergeCell ref="AG780:AJ780"/>
    <mergeCell ref="AD781:AF781"/>
    <mergeCell ref="AG781:AJ781"/>
    <mergeCell ref="AD767:AF767"/>
    <mergeCell ref="AG767:AJ767"/>
    <mergeCell ref="AD768:AF768"/>
    <mergeCell ref="AG768:AJ768"/>
    <mergeCell ref="AD769:AF769"/>
    <mergeCell ref="AG769:AJ769"/>
    <mergeCell ref="AA771:AK771"/>
    <mergeCell ref="AA773:AB773"/>
    <mergeCell ref="AA774:AB774"/>
    <mergeCell ref="AD776:AJ776"/>
    <mergeCell ref="AD763:AF763"/>
    <mergeCell ref="AG763:AJ763"/>
    <mergeCell ref="AD764:AF764"/>
    <mergeCell ref="AG764:AJ764"/>
    <mergeCell ref="AD765:AF765"/>
    <mergeCell ref="AG765:AJ765"/>
    <mergeCell ref="AD766:AF766"/>
    <mergeCell ref="AG766:AJ766"/>
    <mergeCell ref="AD752:AF752"/>
    <mergeCell ref="AG752:AJ752"/>
    <mergeCell ref="AD753:AF753"/>
    <mergeCell ref="AG753:AJ753"/>
    <mergeCell ref="AD754:AF754"/>
    <mergeCell ref="AG754:AJ754"/>
    <mergeCell ref="AD755:AF755"/>
    <mergeCell ref="AG755:AJ755"/>
    <mergeCell ref="AA757:AK757"/>
    <mergeCell ref="AD762:AJ762"/>
    <mergeCell ref="AA743:AK743"/>
    <mergeCell ref="AD749:AF749"/>
    <mergeCell ref="AG749:AJ749"/>
    <mergeCell ref="AD750:AF750"/>
    <mergeCell ref="AG750:AJ750"/>
    <mergeCell ref="AD751:AF751"/>
    <mergeCell ref="AG751:AJ751"/>
    <mergeCell ref="AA746:AB746"/>
    <mergeCell ref="AD748:AJ748"/>
    <mergeCell ref="AA759:AB759"/>
    <mergeCell ref="AA760:AB760"/>
    <mergeCell ref="AD692:AF692"/>
    <mergeCell ref="AG692:AJ692"/>
    <mergeCell ref="AD693:AF693"/>
    <mergeCell ref="AG693:AJ693"/>
    <mergeCell ref="AA687:AB687"/>
    <mergeCell ref="AA688:AB688"/>
    <mergeCell ref="AD690:AJ690"/>
    <mergeCell ref="AD737:AF737"/>
    <mergeCell ref="AG737:AJ737"/>
    <mergeCell ref="AD738:AF738"/>
    <mergeCell ref="AG738:AJ738"/>
    <mergeCell ref="AD739:AF739"/>
    <mergeCell ref="AG739:AJ739"/>
    <mergeCell ref="AD740:AF740"/>
    <mergeCell ref="AG740:AJ740"/>
    <mergeCell ref="AD741:AF741"/>
    <mergeCell ref="AG741:AJ741"/>
    <mergeCell ref="AA729:AK729"/>
    <mergeCell ref="AD735:AF735"/>
    <mergeCell ref="AG735:AJ735"/>
    <mergeCell ref="AD736:AF736"/>
    <mergeCell ref="AG736:AJ736"/>
    <mergeCell ref="AD725:AF725"/>
    <mergeCell ref="AG725:AJ725"/>
    <mergeCell ref="AD726:AF726"/>
    <mergeCell ref="AG726:AJ726"/>
    <mergeCell ref="AD727:AF727"/>
    <mergeCell ref="AG727:AJ727"/>
    <mergeCell ref="AD683:AF683"/>
    <mergeCell ref="AG683:AJ683"/>
    <mergeCell ref="AA675:AK675"/>
    <mergeCell ref="AD680:AF680"/>
    <mergeCell ref="AG680:AJ680"/>
    <mergeCell ref="AD681:AF681"/>
    <mergeCell ref="AG681:AJ681"/>
    <mergeCell ref="AA677:AB677"/>
    <mergeCell ref="AD679:AJ679"/>
    <mergeCell ref="AD671:AF671"/>
    <mergeCell ref="AG671:AJ671"/>
    <mergeCell ref="AD672:AF672"/>
    <mergeCell ref="AG672:AJ672"/>
    <mergeCell ref="AD673:AF673"/>
    <mergeCell ref="AG673:AJ673"/>
    <mergeCell ref="AA718:AK718"/>
    <mergeCell ref="AD724:AF724"/>
    <mergeCell ref="AG724:AJ724"/>
    <mergeCell ref="AD713:AF713"/>
    <mergeCell ref="AG713:AJ713"/>
    <mergeCell ref="AD714:AF714"/>
    <mergeCell ref="AG714:AJ714"/>
    <mergeCell ref="AD715:AF715"/>
    <mergeCell ref="AG715:AJ715"/>
    <mergeCell ref="AD716:AF716"/>
    <mergeCell ref="AG716:AJ716"/>
    <mergeCell ref="AD694:AF694"/>
    <mergeCell ref="AG694:AJ694"/>
    <mergeCell ref="AA696:AK696"/>
    <mergeCell ref="AA685:AK685"/>
    <mergeCell ref="AD691:AF691"/>
    <mergeCell ref="AG691:AJ691"/>
    <mergeCell ref="AA665:AK665"/>
    <mergeCell ref="AD670:AF670"/>
    <mergeCell ref="AG670:AJ670"/>
    <mergeCell ref="AA667:AB667"/>
    <mergeCell ref="AD669:AJ669"/>
    <mergeCell ref="AD660:AF660"/>
    <mergeCell ref="AG660:AJ660"/>
    <mergeCell ref="AD661:AF661"/>
    <mergeCell ref="AG661:AJ661"/>
    <mergeCell ref="AD662:AF662"/>
    <mergeCell ref="AG662:AJ662"/>
    <mergeCell ref="AD663:AF663"/>
    <mergeCell ref="AG663:AJ663"/>
    <mergeCell ref="AA655:AK655"/>
    <mergeCell ref="AA657:AB657"/>
    <mergeCell ref="AD659:AJ659"/>
    <mergeCell ref="AD682:AF682"/>
    <mergeCell ref="AG682:AJ682"/>
    <mergeCell ref="AD650:AF650"/>
    <mergeCell ref="AG650:AJ650"/>
    <mergeCell ref="AD651:AF651"/>
    <mergeCell ref="AG651:AJ651"/>
    <mergeCell ref="AD652:AF652"/>
    <mergeCell ref="AG652:AJ652"/>
    <mergeCell ref="AD653:AF653"/>
    <mergeCell ref="AG653:AJ653"/>
    <mergeCell ref="AD643:AF643"/>
    <mergeCell ref="AG643:AJ643"/>
    <mergeCell ref="AA645:AK645"/>
    <mergeCell ref="AD649:AJ649"/>
    <mergeCell ref="AA635:AK635"/>
    <mergeCell ref="AD640:AF640"/>
    <mergeCell ref="AG640:AJ640"/>
    <mergeCell ref="AD641:AF641"/>
    <mergeCell ref="AG641:AJ641"/>
    <mergeCell ref="AD642:AF642"/>
    <mergeCell ref="AG642:AJ642"/>
    <mergeCell ref="AA637:AB637"/>
    <mergeCell ref="AD639:AJ639"/>
    <mergeCell ref="AA647:AB647"/>
    <mergeCell ref="AD632:AF632"/>
    <mergeCell ref="AG632:AJ632"/>
    <mergeCell ref="AD633:AF633"/>
    <mergeCell ref="AG633:AJ633"/>
    <mergeCell ref="AA625:AK625"/>
    <mergeCell ref="AD630:AF630"/>
    <mergeCell ref="AG630:AJ630"/>
    <mergeCell ref="AD631:AF631"/>
    <mergeCell ref="AG631:AJ631"/>
    <mergeCell ref="AD621:AF621"/>
    <mergeCell ref="AG621:AJ621"/>
    <mergeCell ref="AD622:AF622"/>
    <mergeCell ref="AG622:AJ622"/>
    <mergeCell ref="AD623:AF623"/>
    <mergeCell ref="AG623:AJ623"/>
    <mergeCell ref="AA615:AK615"/>
    <mergeCell ref="AD620:AF620"/>
    <mergeCell ref="AG620:AJ620"/>
    <mergeCell ref="AA617:AB617"/>
    <mergeCell ref="AD619:AJ619"/>
    <mergeCell ref="AA627:AB627"/>
    <mergeCell ref="AD629:AJ629"/>
    <mergeCell ref="AD611:AF611"/>
    <mergeCell ref="AG611:AJ611"/>
    <mergeCell ref="AD612:AF612"/>
    <mergeCell ref="AG612:AJ612"/>
    <mergeCell ref="AD613:AF613"/>
    <mergeCell ref="AG613:AJ613"/>
    <mergeCell ref="AD593:AF593"/>
    <mergeCell ref="AG593:AJ593"/>
    <mergeCell ref="AA595:AK595"/>
    <mergeCell ref="AA585:AK585"/>
    <mergeCell ref="AD590:AF590"/>
    <mergeCell ref="AG590:AJ590"/>
    <mergeCell ref="AD591:AF591"/>
    <mergeCell ref="AG591:AJ591"/>
    <mergeCell ref="AD592:AF592"/>
    <mergeCell ref="AG592:AJ592"/>
    <mergeCell ref="AD589:AJ589"/>
    <mergeCell ref="AA587:AB587"/>
    <mergeCell ref="AA597:AB597"/>
    <mergeCell ref="AD599:AJ599"/>
    <mergeCell ref="AA607:AB607"/>
    <mergeCell ref="AD609:AJ609"/>
    <mergeCell ref="AA605:AK605"/>
    <mergeCell ref="AD600:AF600"/>
    <mergeCell ref="AG600:AJ600"/>
    <mergeCell ref="AD601:AF601"/>
    <mergeCell ref="AG601:AJ601"/>
    <mergeCell ref="AD602:AF602"/>
    <mergeCell ref="AG602:AJ602"/>
    <mergeCell ref="AD582:AF582"/>
    <mergeCell ref="AG582:AJ582"/>
    <mergeCell ref="AD583:AF583"/>
    <mergeCell ref="AG583:AJ583"/>
    <mergeCell ref="AA575:AK575"/>
    <mergeCell ref="AD580:AF580"/>
    <mergeCell ref="AG580:AJ580"/>
    <mergeCell ref="AD581:AF581"/>
    <mergeCell ref="AG581:AJ581"/>
    <mergeCell ref="AD571:AF571"/>
    <mergeCell ref="AG571:AJ571"/>
    <mergeCell ref="AD572:AF572"/>
    <mergeCell ref="AG572:AJ572"/>
    <mergeCell ref="AD573:AF573"/>
    <mergeCell ref="AG573:AJ573"/>
    <mergeCell ref="AA565:AK565"/>
    <mergeCell ref="AD570:AF570"/>
    <mergeCell ref="AG570:AJ570"/>
    <mergeCell ref="AA577:AB577"/>
    <mergeCell ref="AD579:AJ579"/>
    <mergeCell ref="AD560:AF560"/>
    <mergeCell ref="AG560:AJ560"/>
    <mergeCell ref="AD561:AF561"/>
    <mergeCell ref="AG561:AJ561"/>
    <mergeCell ref="AD562:AF562"/>
    <mergeCell ref="AG562:AJ562"/>
    <mergeCell ref="AD563:AF563"/>
    <mergeCell ref="AG563:AJ563"/>
    <mergeCell ref="AA555:AK555"/>
    <mergeCell ref="AD550:AF550"/>
    <mergeCell ref="AG550:AJ550"/>
    <mergeCell ref="AD551:AF551"/>
    <mergeCell ref="AG551:AJ551"/>
    <mergeCell ref="AD552:AF552"/>
    <mergeCell ref="AG552:AJ552"/>
    <mergeCell ref="AD553:AF553"/>
    <mergeCell ref="AG553:AJ553"/>
    <mergeCell ref="AD543:AF543"/>
    <mergeCell ref="AG543:AJ543"/>
    <mergeCell ref="AA545:AK545"/>
    <mergeCell ref="AD539:AJ539"/>
    <mergeCell ref="AA525:AK525"/>
    <mergeCell ref="AD530:AF530"/>
    <mergeCell ref="AG530:AJ530"/>
    <mergeCell ref="AD531:AF531"/>
    <mergeCell ref="AG531:AJ531"/>
    <mergeCell ref="AD521:AF521"/>
    <mergeCell ref="AG521:AJ521"/>
    <mergeCell ref="AD522:AF522"/>
    <mergeCell ref="AG522:AJ522"/>
    <mergeCell ref="AD523:AF523"/>
    <mergeCell ref="AG523:AJ523"/>
    <mergeCell ref="AA515:AK515"/>
    <mergeCell ref="AD520:AF520"/>
    <mergeCell ref="AG520:AJ520"/>
    <mergeCell ref="AD510:AF510"/>
    <mergeCell ref="AG510:AJ510"/>
    <mergeCell ref="AD511:AF511"/>
    <mergeCell ref="AG511:AJ511"/>
    <mergeCell ref="AD512:AF512"/>
    <mergeCell ref="AG512:AJ512"/>
    <mergeCell ref="AD513:AF513"/>
    <mergeCell ref="AG513:AJ513"/>
    <mergeCell ref="AA495:AK495"/>
    <mergeCell ref="AA485:AK485"/>
    <mergeCell ref="AD490:AF490"/>
    <mergeCell ref="AG490:AJ490"/>
    <mergeCell ref="AD491:AF491"/>
    <mergeCell ref="AG491:AJ491"/>
    <mergeCell ref="AD492:AF492"/>
    <mergeCell ref="AG492:AJ492"/>
    <mergeCell ref="AA505:AK505"/>
    <mergeCell ref="AD500:AF500"/>
    <mergeCell ref="AG500:AJ500"/>
    <mergeCell ref="AD501:AF501"/>
    <mergeCell ref="AG501:AJ501"/>
    <mergeCell ref="AD502:AF502"/>
    <mergeCell ref="AG502:AJ502"/>
    <mergeCell ref="AD503:AF503"/>
    <mergeCell ref="AG503:AJ503"/>
    <mergeCell ref="AA497:AB497"/>
    <mergeCell ref="AG452:AJ452"/>
    <mergeCell ref="AA475:AK475"/>
    <mergeCell ref="AD480:AF480"/>
    <mergeCell ref="AG480:AJ480"/>
    <mergeCell ref="AD481:AF481"/>
    <mergeCell ref="AG481:AJ481"/>
    <mergeCell ref="AD493:AF493"/>
    <mergeCell ref="AG493:AJ493"/>
    <mergeCell ref="AA487:AB487"/>
    <mergeCell ref="AA465:AK465"/>
    <mergeCell ref="AD470:AF470"/>
    <mergeCell ref="AG470:AJ470"/>
    <mergeCell ref="AD482:AF482"/>
    <mergeCell ref="AG482:AJ482"/>
    <mergeCell ref="AD483:AF483"/>
    <mergeCell ref="AG483:AJ483"/>
    <mergeCell ref="AA477:AB477"/>
    <mergeCell ref="AA437:AB437"/>
    <mergeCell ref="AA415:AK415"/>
    <mergeCell ref="AD420:AF420"/>
    <mergeCell ref="AG420:AJ420"/>
    <mergeCell ref="AD463:AF463"/>
    <mergeCell ref="AG463:AJ463"/>
    <mergeCell ref="AA455:AK455"/>
    <mergeCell ref="AD471:AF471"/>
    <mergeCell ref="AG471:AJ471"/>
    <mergeCell ref="AD472:AF472"/>
    <mergeCell ref="AG472:AJ472"/>
    <mergeCell ref="AD473:AF473"/>
    <mergeCell ref="AG473:AJ473"/>
    <mergeCell ref="AA467:AB467"/>
    <mergeCell ref="AD453:AF453"/>
    <mergeCell ref="AG453:AJ453"/>
    <mergeCell ref="AD443:AF443"/>
    <mergeCell ref="AG443:AJ443"/>
    <mergeCell ref="AA445:AK445"/>
    <mergeCell ref="AD460:AF460"/>
    <mergeCell ref="AG460:AJ460"/>
    <mergeCell ref="AD461:AF461"/>
    <mergeCell ref="AG461:AJ461"/>
    <mergeCell ref="AD462:AF462"/>
    <mergeCell ref="AG462:AJ462"/>
    <mergeCell ref="AA447:AB447"/>
    <mergeCell ref="AA457:AB457"/>
    <mergeCell ref="AD450:AF450"/>
    <mergeCell ref="AG450:AJ450"/>
    <mergeCell ref="AD451:AF451"/>
    <mergeCell ref="AG451:AJ451"/>
    <mergeCell ref="AD452:AF452"/>
    <mergeCell ref="AD410:AF410"/>
    <mergeCell ref="AG410:AJ410"/>
    <mergeCell ref="AD411:AF411"/>
    <mergeCell ref="AG411:AJ411"/>
    <mergeCell ref="AD412:AF412"/>
    <mergeCell ref="AG412:AJ412"/>
    <mergeCell ref="AD413:AF413"/>
    <mergeCell ref="AG413:AJ413"/>
    <mergeCell ref="AA425:AK425"/>
    <mergeCell ref="AD430:AF430"/>
    <mergeCell ref="AG430:AJ430"/>
    <mergeCell ref="AA417:AB417"/>
    <mergeCell ref="AA427:AB427"/>
    <mergeCell ref="AD442:AF442"/>
    <mergeCell ref="AG442:AJ442"/>
    <mergeCell ref="AD432:AF432"/>
    <mergeCell ref="AG432:AJ432"/>
    <mergeCell ref="AD433:AF433"/>
    <mergeCell ref="AG433:AJ433"/>
    <mergeCell ref="AD431:AF431"/>
    <mergeCell ref="AG431:AJ431"/>
    <mergeCell ref="AD421:AF421"/>
    <mergeCell ref="AG421:AJ421"/>
    <mergeCell ref="AD422:AF422"/>
    <mergeCell ref="AG422:AJ422"/>
    <mergeCell ref="AD423:AF423"/>
    <mergeCell ref="AG423:AJ423"/>
    <mergeCell ref="AA435:AK435"/>
    <mergeCell ref="AD440:AF440"/>
    <mergeCell ref="AG440:AJ440"/>
    <mergeCell ref="AD441:AF441"/>
    <mergeCell ref="AG441:AJ441"/>
    <mergeCell ref="AD402:AF402"/>
    <mergeCell ref="AG402:AJ402"/>
    <mergeCell ref="AD403:AF403"/>
    <mergeCell ref="AG403:AJ403"/>
    <mergeCell ref="AA405:AK405"/>
    <mergeCell ref="AD397:AF397"/>
    <mergeCell ref="AG397:AJ397"/>
    <mergeCell ref="AD398:AF398"/>
    <mergeCell ref="AG398:AJ398"/>
    <mergeCell ref="AD399:AF399"/>
    <mergeCell ref="AG399:AJ399"/>
    <mergeCell ref="AD400:AF400"/>
    <mergeCell ref="AG400:AJ400"/>
    <mergeCell ref="AA407:AB407"/>
    <mergeCell ref="AD387:AF387"/>
    <mergeCell ref="AG387:AJ387"/>
    <mergeCell ref="AD388:AF388"/>
    <mergeCell ref="AG388:AJ388"/>
    <mergeCell ref="AD389:AF389"/>
    <mergeCell ref="AG389:AJ389"/>
    <mergeCell ref="AD390:AF390"/>
    <mergeCell ref="AG390:AJ390"/>
    <mergeCell ref="AA392:AK392"/>
    <mergeCell ref="AA379:AK379"/>
    <mergeCell ref="AD384:AF384"/>
    <mergeCell ref="AG384:AJ384"/>
    <mergeCell ref="AD385:AF385"/>
    <mergeCell ref="AG385:AJ385"/>
    <mergeCell ref="AD386:AF386"/>
    <mergeCell ref="AG386:AJ386"/>
    <mergeCell ref="AD401:AF401"/>
    <mergeCell ref="AG401:AJ401"/>
    <mergeCell ref="AA394:AB394"/>
    <mergeCell ref="AD373:AF373"/>
    <mergeCell ref="AG373:AJ373"/>
    <mergeCell ref="AD374:AF374"/>
    <mergeCell ref="AG374:AJ374"/>
    <mergeCell ref="AD375:AF375"/>
    <mergeCell ref="AG375:AJ375"/>
    <mergeCell ref="AD376:AF376"/>
    <mergeCell ref="AG376:AJ376"/>
    <mergeCell ref="AD377:AF377"/>
    <mergeCell ref="AG377:AJ377"/>
    <mergeCell ref="AD383:AJ383"/>
    <mergeCell ref="AA381:AB381"/>
    <mergeCell ref="AD364:AF364"/>
    <mergeCell ref="AG364:AJ364"/>
    <mergeCell ref="AA366:AK366"/>
    <mergeCell ref="AD371:AF371"/>
    <mergeCell ref="AG371:AJ371"/>
    <mergeCell ref="AD372:AF372"/>
    <mergeCell ref="AG372:AJ372"/>
    <mergeCell ref="AD359:AF359"/>
    <mergeCell ref="AG359:AJ359"/>
    <mergeCell ref="AD360:AF360"/>
    <mergeCell ref="AG360:AJ360"/>
    <mergeCell ref="AD361:AF361"/>
    <mergeCell ref="AG361:AJ361"/>
    <mergeCell ref="AD362:AF362"/>
    <mergeCell ref="AG362:AJ362"/>
    <mergeCell ref="AD363:AF363"/>
    <mergeCell ref="AG363:AJ363"/>
    <mergeCell ref="AD370:AJ370"/>
    <mergeCell ref="AA368:AB368"/>
    <mergeCell ref="AD350:AF350"/>
    <mergeCell ref="AG350:AJ350"/>
    <mergeCell ref="AD351:AF351"/>
    <mergeCell ref="AG351:AJ351"/>
    <mergeCell ref="AA353:AK353"/>
    <mergeCell ref="AD358:AF358"/>
    <mergeCell ref="AG358:AJ358"/>
    <mergeCell ref="AD345:AF345"/>
    <mergeCell ref="AG345:AJ345"/>
    <mergeCell ref="AD346:AF346"/>
    <mergeCell ref="AG346:AJ346"/>
    <mergeCell ref="AD347:AF347"/>
    <mergeCell ref="AG347:AJ347"/>
    <mergeCell ref="AD348:AF348"/>
    <mergeCell ref="AG348:AJ348"/>
    <mergeCell ref="AD349:AF349"/>
    <mergeCell ref="AG349:AJ349"/>
    <mergeCell ref="AD357:AJ357"/>
    <mergeCell ref="AA340:AK340"/>
    <mergeCell ref="AD344:AJ344"/>
    <mergeCell ref="AD321:AJ321"/>
    <mergeCell ref="AD332:AF332"/>
    <mergeCell ref="AG332:AJ332"/>
    <mergeCell ref="AD333:AF333"/>
    <mergeCell ref="AG333:AJ333"/>
    <mergeCell ref="AD334:AF334"/>
    <mergeCell ref="AG334:AJ334"/>
    <mergeCell ref="AD335:AF335"/>
    <mergeCell ref="AG335:AJ335"/>
    <mergeCell ref="AD325:AF325"/>
    <mergeCell ref="AG325:AJ325"/>
    <mergeCell ref="AA327:AK327"/>
    <mergeCell ref="AD331:AJ331"/>
    <mergeCell ref="AG323:AJ323"/>
    <mergeCell ref="AD324:AF324"/>
    <mergeCell ref="AG324:AJ324"/>
    <mergeCell ref="AD338:AF338"/>
    <mergeCell ref="AG338:AJ338"/>
    <mergeCell ref="AG336:AJ336"/>
    <mergeCell ref="AD337:AF337"/>
    <mergeCell ref="AG337:AJ337"/>
    <mergeCell ref="AA307:AK307"/>
    <mergeCell ref="AD312:AF312"/>
    <mergeCell ref="AG312:AJ312"/>
    <mergeCell ref="AD313:AF313"/>
    <mergeCell ref="AG313:AJ313"/>
    <mergeCell ref="AD303:AF303"/>
    <mergeCell ref="AG303:AJ303"/>
    <mergeCell ref="AD304:AF304"/>
    <mergeCell ref="AG304:AJ304"/>
    <mergeCell ref="AD305:AF305"/>
    <mergeCell ref="AG305:AJ305"/>
    <mergeCell ref="AA297:AK297"/>
    <mergeCell ref="AD302:AF302"/>
    <mergeCell ref="AG302:AJ302"/>
    <mergeCell ref="AD292:AF292"/>
    <mergeCell ref="AG292:AJ292"/>
    <mergeCell ref="AD293:AF293"/>
    <mergeCell ref="AG293:AJ293"/>
    <mergeCell ref="AD294:AF294"/>
    <mergeCell ref="AG294:AJ294"/>
    <mergeCell ref="AD295:AF295"/>
    <mergeCell ref="AG295:AJ295"/>
    <mergeCell ref="AA277:AK277"/>
    <mergeCell ref="AA267:AK267"/>
    <mergeCell ref="AD272:AF272"/>
    <mergeCell ref="AG272:AJ272"/>
    <mergeCell ref="AD273:AF273"/>
    <mergeCell ref="AG273:AJ273"/>
    <mergeCell ref="AD274:AF274"/>
    <mergeCell ref="AG274:AJ274"/>
    <mergeCell ref="AA287:AK287"/>
    <mergeCell ref="AD282:AF282"/>
    <mergeCell ref="AG282:AJ282"/>
    <mergeCell ref="AD283:AF283"/>
    <mergeCell ref="AG283:AJ283"/>
    <mergeCell ref="AD284:AF284"/>
    <mergeCell ref="AG284:AJ284"/>
    <mergeCell ref="AD285:AF285"/>
    <mergeCell ref="AG285:AJ285"/>
    <mergeCell ref="AA279:AB279"/>
    <mergeCell ref="AD281:AJ281"/>
    <mergeCell ref="AD232:AF232"/>
    <mergeCell ref="AG232:AJ232"/>
    <mergeCell ref="AD233:AF233"/>
    <mergeCell ref="AG233:AJ233"/>
    <mergeCell ref="AD234:AF234"/>
    <mergeCell ref="AG234:AJ234"/>
    <mergeCell ref="AA257:AK257"/>
    <mergeCell ref="AD262:AF262"/>
    <mergeCell ref="AG262:AJ262"/>
    <mergeCell ref="AD263:AF263"/>
    <mergeCell ref="AG263:AJ263"/>
    <mergeCell ref="AD275:AF275"/>
    <mergeCell ref="AG275:AJ275"/>
    <mergeCell ref="AA269:AB269"/>
    <mergeCell ref="AA247:AK247"/>
    <mergeCell ref="AD252:AF252"/>
    <mergeCell ref="AG252:AJ252"/>
    <mergeCell ref="AD264:AF264"/>
    <mergeCell ref="AG264:AJ264"/>
    <mergeCell ref="AD265:AF265"/>
    <mergeCell ref="AG265:AJ265"/>
    <mergeCell ref="AA259:AB259"/>
    <mergeCell ref="AD261:AJ261"/>
    <mergeCell ref="AD271:AJ271"/>
    <mergeCell ref="AD223:AF223"/>
    <mergeCell ref="AG223:AJ223"/>
    <mergeCell ref="AA219:AB219"/>
    <mergeCell ref="AD231:AJ231"/>
    <mergeCell ref="AA197:AK197"/>
    <mergeCell ref="AD202:AF202"/>
    <mergeCell ref="AG202:AJ202"/>
    <mergeCell ref="AD245:AF245"/>
    <mergeCell ref="AG245:AJ245"/>
    <mergeCell ref="AA237:AK237"/>
    <mergeCell ref="AD253:AF253"/>
    <mergeCell ref="AG253:AJ253"/>
    <mergeCell ref="AD254:AF254"/>
    <mergeCell ref="AG254:AJ254"/>
    <mergeCell ref="AD255:AF255"/>
    <mergeCell ref="AG255:AJ255"/>
    <mergeCell ref="AA249:AB249"/>
    <mergeCell ref="AD235:AF235"/>
    <mergeCell ref="AG235:AJ235"/>
    <mergeCell ref="AD225:AF225"/>
    <mergeCell ref="AG225:AJ225"/>
    <mergeCell ref="AA227:AK227"/>
    <mergeCell ref="AD242:AF242"/>
    <mergeCell ref="AG242:AJ242"/>
    <mergeCell ref="AD243:AF243"/>
    <mergeCell ref="AG243:AJ243"/>
    <mergeCell ref="AD244:AF244"/>
    <mergeCell ref="AG244:AJ244"/>
    <mergeCell ref="AA229:AB229"/>
    <mergeCell ref="AA239:AB239"/>
    <mergeCell ref="AD241:AJ241"/>
    <mergeCell ref="AD251:AJ251"/>
    <mergeCell ref="AD192:AF192"/>
    <mergeCell ref="AG192:AJ192"/>
    <mergeCell ref="AD193:AF193"/>
    <mergeCell ref="AG193:AJ193"/>
    <mergeCell ref="AD194:AF194"/>
    <mergeCell ref="AG194:AJ194"/>
    <mergeCell ref="AD195:AF195"/>
    <mergeCell ref="AG195:AJ195"/>
    <mergeCell ref="AA207:AK207"/>
    <mergeCell ref="AD212:AF212"/>
    <mergeCell ref="AG212:AJ212"/>
    <mergeCell ref="AA199:AB199"/>
    <mergeCell ref="AA209:AB209"/>
    <mergeCell ref="AD224:AF224"/>
    <mergeCell ref="AG224:AJ224"/>
    <mergeCell ref="AD214:AF214"/>
    <mergeCell ref="AG214:AJ214"/>
    <mergeCell ref="AD215:AF215"/>
    <mergeCell ref="AG215:AJ215"/>
    <mergeCell ref="AD211:AJ211"/>
    <mergeCell ref="AD221:AJ221"/>
    <mergeCell ref="AD213:AF213"/>
    <mergeCell ref="AG213:AJ213"/>
    <mergeCell ref="AD203:AF203"/>
    <mergeCell ref="AG203:AJ203"/>
    <mergeCell ref="AD204:AF204"/>
    <mergeCell ref="AG204:AJ204"/>
    <mergeCell ref="AD205:AF205"/>
    <mergeCell ref="AG205:AJ205"/>
    <mergeCell ref="AA217:AK217"/>
    <mergeCell ref="AD222:AF222"/>
    <mergeCell ref="AG222:AJ222"/>
    <mergeCell ref="AA187:AK187"/>
    <mergeCell ref="AD182:AF182"/>
    <mergeCell ref="AG182:AJ182"/>
    <mergeCell ref="AD183:AF183"/>
    <mergeCell ref="AG183:AJ183"/>
    <mergeCell ref="AD184:AF184"/>
    <mergeCell ref="AG184:AJ184"/>
    <mergeCell ref="AD185:AF185"/>
    <mergeCell ref="AG185:AJ185"/>
    <mergeCell ref="AA189:AB189"/>
    <mergeCell ref="AD175:AF175"/>
    <mergeCell ref="AG175:AJ175"/>
    <mergeCell ref="AA177:AK177"/>
    <mergeCell ref="AA167:AK167"/>
    <mergeCell ref="AD172:AF172"/>
    <mergeCell ref="AG172:AJ172"/>
    <mergeCell ref="AD173:AF173"/>
    <mergeCell ref="AG173:AJ173"/>
    <mergeCell ref="AD174:AF174"/>
    <mergeCell ref="AG174:AJ174"/>
    <mergeCell ref="AA169:AB169"/>
    <mergeCell ref="AA179:AB179"/>
    <mergeCell ref="AD161:AF161"/>
    <mergeCell ref="AG161:AJ161"/>
    <mergeCell ref="AD162:AF162"/>
    <mergeCell ref="AG162:AJ162"/>
    <mergeCell ref="AD163:AF163"/>
    <mergeCell ref="AG163:AJ163"/>
    <mergeCell ref="AD164:AF164"/>
    <mergeCell ref="AG164:AJ164"/>
    <mergeCell ref="AD165:AF165"/>
    <mergeCell ref="AG165:AJ165"/>
    <mergeCell ref="AD152:AF152"/>
    <mergeCell ref="AG152:AJ152"/>
    <mergeCell ref="AA154:AK154"/>
    <mergeCell ref="AD159:AF159"/>
    <mergeCell ref="AG159:AJ159"/>
    <mergeCell ref="AD160:AF160"/>
    <mergeCell ref="AG160:AJ160"/>
    <mergeCell ref="AA156:AB156"/>
    <mergeCell ref="AD147:AF147"/>
    <mergeCell ref="AG147:AJ147"/>
    <mergeCell ref="AD148:AF148"/>
    <mergeCell ref="AG148:AJ148"/>
    <mergeCell ref="AD149:AF149"/>
    <mergeCell ref="AG149:AJ149"/>
    <mergeCell ref="AD150:AF150"/>
    <mergeCell ref="AG150:AJ150"/>
    <mergeCell ref="AD151:AF151"/>
    <mergeCell ref="AG151:AJ151"/>
    <mergeCell ref="AD138:AF138"/>
    <mergeCell ref="AG138:AJ138"/>
    <mergeCell ref="AD139:AF139"/>
    <mergeCell ref="AG139:AJ139"/>
    <mergeCell ref="AA141:AK141"/>
    <mergeCell ref="AD146:AF146"/>
    <mergeCell ref="AG146:AJ146"/>
    <mergeCell ref="AD133:AF133"/>
    <mergeCell ref="AG133:AJ133"/>
    <mergeCell ref="AD134:AF134"/>
    <mergeCell ref="AG134:AJ134"/>
    <mergeCell ref="AD135:AF135"/>
    <mergeCell ref="AG135:AJ135"/>
    <mergeCell ref="AD136:AF136"/>
    <mergeCell ref="AG136:AJ136"/>
    <mergeCell ref="AD137:AF137"/>
    <mergeCell ref="AG137:AJ137"/>
    <mergeCell ref="AD124:AF124"/>
    <mergeCell ref="AG124:AJ124"/>
    <mergeCell ref="AD125:AF125"/>
    <mergeCell ref="AG125:AJ125"/>
    <mergeCell ref="AD126:AF126"/>
    <mergeCell ref="AG126:AJ126"/>
    <mergeCell ref="AA128:AK128"/>
    <mergeCell ref="AA130:AB130"/>
    <mergeCell ref="AG94:AJ94"/>
    <mergeCell ref="AD95:AF95"/>
    <mergeCell ref="AG95:AJ95"/>
    <mergeCell ref="AD82:AF82"/>
    <mergeCell ref="AD120:AF120"/>
    <mergeCell ref="AG120:AJ120"/>
    <mergeCell ref="AD121:AF121"/>
    <mergeCell ref="AG121:AJ121"/>
    <mergeCell ref="AD122:AF122"/>
    <mergeCell ref="AG122:AJ122"/>
    <mergeCell ref="AD123:AF123"/>
    <mergeCell ref="AG123:AJ123"/>
    <mergeCell ref="AD110:AF110"/>
    <mergeCell ref="AG110:AJ110"/>
    <mergeCell ref="AD111:AF111"/>
    <mergeCell ref="AG111:AJ111"/>
    <mergeCell ref="AD112:AF112"/>
    <mergeCell ref="AG112:AJ112"/>
    <mergeCell ref="AD113:AF113"/>
    <mergeCell ref="AG113:AJ113"/>
    <mergeCell ref="AA115:AK115"/>
    <mergeCell ref="AD119:AJ119"/>
    <mergeCell ref="AA117:AB117"/>
    <mergeCell ref="AA102:AK102"/>
    <mergeCell ref="AD107:AF107"/>
    <mergeCell ref="AG107:AJ107"/>
    <mergeCell ref="AD108:AF108"/>
    <mergeCell ref="AG108:AJ108"/>
    <mergeCell ref="AD109:AF109"/>
    <mergeCell ref="AG109:AJ109"/>
    <mergeCell ref="AD96:AF96"/>
    <mergeCell ref="AG96:AJ96"/>
    <mergeCell ref="AD97:AF97"/>
    <mergeCell ref="AG97:AJ97"/>
    <mergeCell ref="AD98:AF98"/>
    <mergeCell ref="AG98:AJ98"/>
    <mergeCell ref="AD99:AF99"/>
    <mergeCell ref="AG99:AJ99"/>
    <mergeCell ref="AD100:AF100"/>
    <mergeCell ref="AG100:AJ100"/>
    <mergeCell ref="AD106:AJ106"/>
    <mergeCell ref="AA104:AB104"/>
    <mergeCell ref="AG82:AJ82"/>
    <mergeCell ref="AD83:AF83"/>
    <mergeCell ref="AG83:AJ83"/>
    <mergeCell ref="AD84:AF84"/>
    <mergeCell ref="AG84:AJ84"/>
    <mergeCell ref="AD85:AF85"/>
    <mergeCell ref="AG85:AJ85"/>
    <mergeCell ref="AD86:AF86"/>
    <mergeCell ref="AG86:AJ86"/>
    <mergeCell ref="AD93:AJ93"/>
    <mergeCell ref="AA63:AK63"/>
    <mergeCell ref="AG58:AJ58"/>
    <mergeCell ref="AD87:AF87"/>
    <mergeCell ref="AG87:AJ87"/>
    <mergeCell ref="AA89:AK89"/>
    <mergeCell ref="AD94:AF94"/>
    <mergeCell ref="AD41:AJ41"/>
    <mergeCell ref="AD54:AJ54"/>
    <mergeCell ref="AD67:AJ67"/>
    <mergeCell ref="AD73:AF73"/>
    <mergeCell ref="AG73:AJ73"/>
    <mergeCell ref="AD74:AF74"/>
    <mergeCell ref="AG74:AJ74"/>
    <mergeCell ref="AA76:AK76"/>
    <mergeCell ref="AD81:AF81"/>
    <mergeCell ref="AG81:AJ81"/>
    <mergeCell ref="AD68:AF68"/>
    <mergeCell ref="AG68:AJ68"/>
    <mergeCell ref="AD69:AF69"/>
    <mergeCell ref="AG69:AJ69"/>
    <mergeCell ref="AD70:AF70"/>
    <mergeCell ref="AG70:AJ70"/>
    <mergeCell ref="AD71:AF71"/>
    <mergeCell ref="AG71:AJ71"/>
    <mergeCell ref="AD72:AF72"/>
    <mergeCell ref="AA65:AB65"/>
    <mergeCell ref="AA78:AB78"/>
    <mergeCell ref="AA91:AB91"/>
    <mergeCell ref="AG72:AJ72"/>
    <mergeCell ref="AD80:AJ80"/>
    <mergeCell ref="AD42:AF42"/>
    <mergeCell ref="AG42:AJ42"/>
    <mergeCell ref="AD43:AF43"/>
    <mergeCell ref="G881:I881"/>
    <mergeCell ref="J881:M881"/>
    <mergeCell ref="D883:N883"/>
    <mergeCell ref="D869:N869"/>
    <mergeCell ref="G875:I875"/>
    <mergeCell ref="J875:M875"/>
    <mergeCell ref="G876:I876"/>
    <mergeCell ref="J876:M876"/>
    <mergeCell ref="G877:I877"/>
    <mergeCell ref="J877:M877"/>
    <mergeCell ref="G874:M874"/>
    <mergeCell ref="D872:E872"/>
    <mergeCell ref="G848:I848"/>
    <mergeCell ref="J848:M848"/>
    <mergeCell ref="G849:I849"/>
    <mergeCell ref="J849:M849"/>
    <mergeCell ref="G850:I850"/>
    <mergeCell ref="J850:M850"/>
    <mergeCell ref="G851:I851"/>
    <mergeCell ref="J851:M851"/>
    <mergeCell ref="G852:I852"/>
    <mergeCell ref="AE6:AI6"/>
    <mergeCell ref="AE8:AF8"/>
    <mergeCell ref="AA14:AK14"/>
    <mergeCell ref="AA15:AK15"/>
    <mergeCell ref="AA16:AK16"/>
    <mergeCell ref="AA20:AJ20"/>
    <mergeCell ref="AA22:AK22"/>
    <mergeCell ref="AD26:AJ26"/>
    <mergeCell ref="AD27:AJ27"/>
    <mergeCell ref="AD28:AJ28"/>
    <mergeCell ref="AD29:AJ29"/>
    <mergeCell ref="AD30:AJ30"/>
    <mergeCell ref="AD45:AF45"/>
    <mergeCell ref="AG45:AJ45"/>
    <mergeCell ref="AA36:AK36"/>
    <mergeCell ref="AG61:AJ61"/>
    <mergeCell ref="AD57:AF57"/>
    <mergeCell ref="AG57:AJ57"/>
    <mergeCell ref="AD58:AF58"/>
    <mergeCell ref="AD55:AF55"/>
    <mergeCell ref="AG55:AJ55"/>
    <mergeCell ref="AD56:AF56"/>
    <mergeCell ref="AG56:AJ56"/>
    <mergeCell ref="AD59:AF59"/>
    <mergeCell ref="AG59:AJ59"/>
    <mergeCell ref="AD60:AF60"/>
    <mergeCell ref="AG60:AJ60"/>
    <mergeCell ref="AD61:AF61"/>
    <mergeCell ref="J852:M852"/>
    <mergeCell ref="G838:I838"/>
    <mergeCell ref="J838:M838"/>
    <mergeCell ref="G878:I878"/>
    <mergeCell ref="J878:M878"/>
    <mergeCell ref="G879:I879"/>
    <mergeCell ref="J879:M879"/>
    <mergeCell ref="G880:I880"/>
    <mergeCell ref="J880:M880"/>
    <mergeCell ref="G863:I863"/>
    <mergeCell ref="J863:M863"/>
    <mergeCell ref="G864:I864"/>
    <mergeCell ref="J864:M864"/>
    <mergeCell ref="G865:I865"/>
    <mergeCell ref="J865:M865"/>
    <mergeCell ref="G866:I866"/>
    <mergeCell ref="J866:M866"/>
    <mergeCell ref="G867:I867"/>
    <mergeCell ref="J867:M867"/>
    <mergeCell ref="G853:I853"/>
    <mergeCell ref="J853:M853"/>
    <mergeCell ref="D855:N855"/>
    <mergeCell ref="G861:I861"/>
    <mergeCell ref="J861:M861"/>
    <mergeCell ref="G862:I862"/>
    <mergeCell ref="J862:M862"/>
    <mergeCell ref="G860:M860"/>
    <mergeCell ref="D871:E871"/>
    <mergeCell ref="G839:I839"/>
    <mergeCell ref="J839:M839"/>
    <mergeCell ref="D841:N841"/>
    <mergeCell ref="G847:I847"/>
    <mergeCell ref="G793:I793"/>
    <mergeCell ref="J793:M793"/>
    <mergeCell ref="G794:I794"/>
    <mergeCell ref="J794:M794"/>
    <mergeCell ref="G795:I795"/>
    <mergeCell ref="J795:M795"/>
    <mergeCell ref="G796:I796"/>
    <mergeCell ref="J796:M796"/>
    <mergeCell ref="G797:I797"/>
    <mergeCell ref="J797:M797"/>
    <mergeCell ref="G819:I819"/>
    <mergeCell ref="J819:M819"/>
    <mergeCell ref="G820:I820"/>
    <mergeCell ref="J820:M820"/>
    <mergeCell ref="G821:I821"/>
    <mergeCell ref="J821:M821"/>
    <mergeCell ref="G822:I822"/>
    <mergeCell ref="J822:M822"/>
    <mergeCell ref="G808:I808"/>
    <mergeCell ref="J808:M808"/>
    <mergeCell ref="G809:I809"/>
    <mergeCell ref="J809:M809"/>
    <mergeCell ref="G810:I810"/>
    <mergeCell ref="J810:M810"/>
    <mergeCell ref="G811:I811"/>
    <mergeCell ref="J811:M811"/>
    <mergeCell ref="G804:M804"/>
    <mergeCell ref="D799:N799"/>
    <mergeCell ref="G805:I805"/>
    <mergeCell ref="J805:M805"/>
    <mergeCell ref="G806:I806"/>
    <mergeCell ref="J806:M806"/>
    <mergeCell ref="G783:I783"/>
    <mergeCell ref="J783:M783"/>
    <mergeCell ref="D785:N785"/>
    <mergeCell ref="G791:I791"/>
    <mergeCell ref="J791:M791"/>
    <mergeCell ref="G792:I792"/>
    <mergeCell ref="J792:M792"/>
    <mergeCell ref="G778:I778"/>
    <mergeCell ref="J778:M778"/>
    <mergeCell ref="G779:I779"/>
    <mergeCell ref="J779:M779"/>
    <mergeCell ref="G780:I780"/>
    <mergeCell ref="J780:M780"/>
    <mergeCell ref="G781:I781"/>
    <mergeCell ref="J781:M781"/>
    <mergeCell ref="G782:I782"/>
    <mergeCell ref="J782:M782"/>
    <mergeCell ref="D787:E787"/>
    <mergeCell ref="D788:E788"/>
    <mergeCell ref="G790:M790"/>
    <mergeCell ref="D759:E759"/>
    <mergeCell ref="D760:E760"/>
    <mergeCell ref="G762:M762"/>
    <mergeCell ref="G768:I768"/>
    <mergeCell ref="J768:M768"/>
    <mergeCell ref="G769:I769"/>
    <mergeCell ref="J769:M769"/>
    <mergeCell ref="D771:N771"/>
    <mergeCell ref="G777:I777"/>
    <mergeCell ref="J777:M777"/>
    <mergeCell ref="G763:I763"/>
    <mergeCell ref="J763:M763"/>
    <mergeCell ref="G764:I764"/>
    <mergeCell ref="J764:M764"/>
    <mergeCell ref="G765:I765"/>
    <mergeCell ref="J765:M765"/>
    <mergeCell ref="G766:I766"/>
    <mergeCell ref="J766:M766"/>
    <mergeCell ref="G767:I767"/>
    <mergeCell ref="J767:M767"/>
    <mergeCell ref="D773:E773"/>
    <mergeCell ref="D774:E774"/>
    <mergeCell ref="G776:M776"/>
    <mergeCell ref="G753:I753"/>
    <mergeCell ref="J753:M753"/>
    <mergeCell ref="D745:E745"/>
    <mergeCell ref="D746:E746"/>
    <mergeCell ref="G748:M748"/>
    <mergeCell ref="G754:I754"/>
    <mergeCell ref="J754:M754"/>
    <mergeCell ref="G755:I755"/>
    <mergeCell ref="J755:M755"/>
    <mergeCell ref="D757:N757"/>
    <mergeCell ref="G749:I749"/>
    <mergeCell ref="J749:M749"/>
    <mergeCell ref="G750:I750"/>
    <mergeCell ref="J750:M750"/>
    <mergeCell ref="G751:I751"/>
    <mergeCell ref="J751:M751"/>
    <mergeCell ref="G752:I752"/>
    <mergeCell ref="J752:M752"/>
    <mergeCell ref="G738:I738"/>
    <mergeCell ref="J738:M738"/>
    <mergeCell ref="G734:M734"/>
    <mergeCell ref="G739:I739"/>
    <mergeCell ref="J739:M739"/>
    <mergeCell ref="G740:I740"/>
    <mergeCell ref="J740:M740"/>
    <mergeCell ref="G741:I741"/>
    <mergeCell ref="J741:M741"/>
    <mergeCell ref="D743:N743"/>
    <mergeCell ref="D729:N729"/>
    <mergeCell ref="G735:I735"/>
    <mergeCell ref="J735:M735"/>
    <mergeCell ref="G736:I736"/>
    <mergeCell ref="J736:M736"/>
    <mergeCell ref="G737:I737"/>
    <mergeCell ref="J737:M737"/>
    <mergeCell ref="D731:E731"/>
    <mergeCell ref="D732:E732"/>
    <mergeCell ref="G726:I726"/>
    <mergeCell ref="J726:M726"/>
    <mergeCell ref="G727:I727"/>
    <mergeCell ref="J727:M727"/>
    <mergeCell ref="D718:N718"/>
    <mergeCell ref="G724:I724"/>
    <mergeCell ref="J724:M724"/>
    <mergeCell ref="G725:I725"/>
    <mergeCell ref="J725:M725"/>
    <mergeCell ref="D720:E720"/>
    <mergeCell ref="D721:E721"/>
    <mergeCell ref="G723:M723"/>
    <mergeCell ref="G715:I715"/>
    <mergeCell ref="J715:M715"/>
    <mergeCell ref="G691:I691"/>
    <mergeCell ref="J691:M691"/>
    <mergeCell ref="G692:I692"/>
    <mergeCell ref="J692:M692"/>
    <mergeCell ref="G693:I693"/>
    <mergeCell ref="J693:M693"/>
    <mergeCell ref="G694:I694"/>
    <mergeCell ref="J694:M694"/>
    <mergeCell ref="G716:I716"/>
    <mergeCell ref="J716:M716"/>
    <mergeCell ref="D707:N707"/>
    <mergeCell ref="G713:I713"/>
    <mergeCell ref="J713:M713"/>
    <mergeCell ref="D709:E709"/>
    <mergeCell ref="D710:E710"/>
    <mergeCell ref="G712:M712"/>
    <mergeCell ref="G705:I705"/>
    <mergeCell ref="J705:M705"/>
    <mergeCell ref="D665:N665"/>
    <mergeCell ref="G670:I670"/>
    <mergeCell ref="J670:M670"/>
    <mergeCell ref="G671:I671"/>
    <mergeCell ref="J671:M671"/>
    <mergeCell ref="D677:E677"/>
    <mergeCell ref="G679:M679"/>
    <mergeCell ref="G683:I683"/>
    <mergeCell ref="J683:M683"/>
    <mergeCell ref="G681:I681"/>
    <mergeCell ref="J681:M681"/>
    <mergeCell ref="G650:I650"/>
    <mergeCell ref="J650:M650"/>
    <mergeCell ref="G672:I672"/>
    <mergeCell ref="J672:M672"/>
    <mergeCell ref="G673:I673"/>
    <mergeCell ref="J673:M673"/>
    <mergeCell ref="G662:I662"/>
    <mergeCell ref="J662:M662"/>
    <mergeCell ref="G663:I663"/>
    <mergeCell ref="J663:M663"/>
    <mergeCell ref="G661:I661"/>
    <mergeCell ref="J661:M661"/>
    <mergeCell ref="G669:M669"/>
    <mergeCell ref="G680:I680"/>
    <mergeCell ref="J680:M680"/>
    <mergeCell ref="D667:E667"/>
    <mergeCell ref="D675:N675"/>
    <mergeCell ref="J641:M641"/>
    <mergeCell ref="G642:I642"/>
    <mergeCell ref="J642:M642"/>
    <mergeCell ref="D615:N615"/>
    <mergeCell ref="D655:N655"/>
    <mergeCell ref="G660:I660"/>
    <mergeCell ref="J660:M660"/>
    <mergeCell ref="G651:I651"/>
    <mergeCell ref="J651:M651"/>
    <mergeCell ref="G652:I652"/>
    <mergeCell ref="J652:M652"/>
    <mergeCell ref="G653:I653"/>
    <mergeCell ref="J653:M653"/>
    <mergeCell ref="G619:M619"/>
    <mergeCell ref="D627:E627"/>
    <mergeCell ref="G629:M629"/>
    <mergeCell ref="D637:E637"/>
    <mergeCell ref="G639:M639"/>
    <mergeCell ref="D647:E647"/>
    <mergeCell ref="G649:M649"/>
    <mergeCell ref="D657:E657"/>
    <mergeCell ref="G659:M659"/>
    <mergeCell ref="D625:N625"/>
    <mergeCell ref="G631:I631"/>
    <mergeCell ref="J631:M631"/>
    <mergeCell ref="G643:I643"/>
    <mergeCell ref="D645:N645"/>
    <mergeCell ref="G613:I613"/>
    <mergeCell ref="J613:M613"/>
    <mergeCell ref="J591:M591"/>
    <mergeCell ref="G581:I581"/>
    <mergeCell ref="J581:M581"/>
    <mergeCell ref="G582:I582"/>
    <mergeCell ref="J582:M582"/>
    <mergeCell ref="D585:N585"/>
    <mergeCell ref="G583:I583"/>
    <mergeCell ref="J583:M583"/>
    <mergeCell ref="D635:N635"/>
    <mergeCell ref="G620:I620"/>
    <mergeCell ref="J620:M620"/>
    <mergeCell ref="G621:I621"/>
    <mergeCell ref="J621:M621"/>
    <mergeCell ref="G622:I622"/>
    <mergeCell ref="J622:M622"/>
    <mergeCell ref="G630:I630"/>
    <mergeCell ref="J630:M630"/>
    <mergeCell ref="G623:I623"/>
    <mergeCell ref="J623:M623"/>
    <mergeCell ref="G632:I632"/>
    <mergeCell ref="J632:M632"/>
    <mergeCell ref="G633:I633"/>
    <mergeCell ref="J633:M633"/>
    <mergeCell ref="G601:I601"/>
    <mergeCell ref="J601:M601"/>
    <mergeCell ref="G590:I590"/>
    <mergeCell ref="J590:M590"/>
    <mergeCell ref="G591:I591"/>
    <mergeCell ref="G602:I602"/>
    <mergeCell ref="J602:M602"/>
    <mergeCell ref="G611:I611"/>
    <mergeCell ref="J611:M611"/>
    <mergeCell ref="G612:I612"/>
    <mergeCell ref="J612:M612"/>
    <mergeCell ref="J500:M500"/>
    <mergeCell ref="G501:I501"/>
    <mergeCell ref="J501:M501"/>
    <mergeCell ref="G502:I502"/>
    <mergeCell ref="J502:M502"/>
    <mergeCell ref="G503:I503"/>
    <mergeCell ref="J503:M503"/>
    <mergeCell ref="G510:I510"/>
    <mergeCell ref="J510:M510"/>
    <mergeCell ref="D505:N505"/>
    <mergeCell ref="G513:I513"/>
    <mergeCell ref="J513:M513"/>
    <mergeCell ref="D535:N535"/>
    <mergeCell ref="G531:I531"/>
    <mergeCell ref="J531:M531"/>
    <mergeCell ref="J532:M532"/>
    <mergeCell ref="G533:I533"/>
    <mergeCell ref="J533:M533"/>
    <mergeCell ref="D525:N525"/>
    <mergeCell ref="G532:I532"/>
    <mergeCell ref="G530:I530"/>
    <mergeCell ref="J551:M551"/>
    <mergeCell ref="G552:I552"/>
    <mergeCell ref="G539:M539"/>
    <mergeCell ref="G560:I560"/>
    <mergeCell ref="J560:M560"/>
    <mergeCell ref="G561:I561"/>
    <mergeCell ref="J561:M561"/>
    <mergeCell ref="J412:M412"/>
    <mergeCell ref="G450:I450"/>
    <mergeCell ref="J450:M450"/>
    <mergeCell ref="G451:I451"/>
    <mergeCell ref="J451:M451"/>
    <mergeCell ref="G452:I452"/>
    <mergeCell ref="J452:M452"/>
    <mergeCell ref="G453:I453"/>
    <mergeCell ref="J453:M453"/>
    <mergeCell ref="G470:I470"/>
    <mergeCell ref="J470:M470"/>
    <mergeCell ref="D485:N485"/>
    <mergeCell ref="G603:I603"/>
    <mergeCell ref="J603:M603"/>
    <mergeCell ref="D607:E607"/>
    <mergeCell ref="G609:M609"/>
    <mergeCell ref="G589:M589"/>
    <mergeCell ref="D597:E597"/>
    <mergeCell ref="G599:M599"/>
    <mergeCell ref="D577:E577"/>
    <mergeCell ref="G571:I571"/>
    <mergeCell ref="J571:M571"/>
    <mergeCell ref="G572:I572"/>
    <mergeCell ref="J572:M572"/>
    <mergeCell ref="G573:I573"/>
    <mergeCell ref="J573:M573"/>
    <mergeCell ref="G553:I553"/>
    <mergeCell ref="J553:M553"/>
    <mergeCell ref="G550:I550"/>
    <mergeCell ref="J550:M550"/>
    <mergeCell ref="D555:N555"/>
    <mergeCell ref="G551:I551"/>
    <mergeCell ref="J372:M372"/>
    <mergeCell ref="G373:I373"/>
    <mergeCell ref="G384:I384"/>
    <mergeCell ref="J384:M384"/>
    <mergeCell ref="J364:M364"/>
    <mergeCell ref="D379:N379"/>
    <mergeCell ref="G370:M370"/>
    <mergeCell ref="G383:M383"/>
    <mergeCell ref="D366:N366"/>
    <mergeCell ref="G385:I385"/>
    <mergeCell ref="J385:M385"/>
    <mergeCell ref="J443:M443"/>
    <mergeCell ref="J530:M530"/>
    <mergeCell ref="G432:I432"/>
    <mergeCell ref="J432:M432"/>
    <mergeCell ref="J430:M430"/>
    <mergeCell ref="G388:I388"/>
    <mergeCell ref="J388:M388"/>
    <mergeCell ref="G389:I389"/>
    <mergeCell ref="J389:M389"/>
    <mergeCell ref="G390:I390"/>
    <mergeCell ref="J390:M390"/>
    <mergeCell ref="D392:N392"/>
    <mergeCell ref="G482:I482"/>
    <mergeCell ref="J482:M482"/>
    <mergeCell ref="G492:I492"/>
    <mergeCell ref="J492:M492"/>
    <mergeCell ref="D465:N465"/>
    <mergeCell ref="J410:M410"/>
    <mergeCell ref="G411:I411"/>
    <mergeCell ref="J411:M411"/>
    <mergeCell ref="G412:I412"/>
    <mergeCell ref="G345:I345"/>
    <mergeCell ref="J345:M345"/>
    <mergeCell ref="G346:I346"/>
    <mergeCell ref="J346:M346"/>
    <mergeCell ref="G347:I347"/>
    <mergeCell ref="J347:M347"/>
    <mergeCell ref="G348:I348"/>
    <mergeCell ref="J348:M348"/>
    <mergeCell ref="G349:I349"/>
    <mergeCell ref="J349:M349"/>
    <mergeCell ref="G350:I350"/>
    <mergeCell ref="G357:M357"/>
    <mergeCell ref="G490:I490"/>
    <mergeCell ref="G386:I386"/>
    <mergeCell ref="J386:M386"/>
    <mergeCell ref="G371:I371"/>
    <mergeCell ref="G376:I376"/>
    <mergeCell ref="J376:M376"/>
    <mergeCell ref="G361:I361"/>
    <mergeCell ref="J361:M361"/>
    <mergeCell ref="G362:I362"/>
    <mergeCell ref="J362:M362"/>
    <mergeCell ref="G363:I363"/>
    <mergeCell ref="J363:M363"/>
    <mergeCell ref="G364:I364"/>
    <mergeCell ref="J373:M373"/>
    <mergeCell ref="G374:I374"/>
    <mergeCell ref="J374:M374"/>
    <mergeCell ref="G375:I375"/>
    <mergeCell ref="J375:M375"/>
    <mergeCell ref="J371:M371"/>
    <mergeCell ref="G372:I372"/>
    <mergeCell ref="G108:I108"/>
    <mergeCell ref="J108:M108"/>
    <mergeCell ref="J123:M123"/>
    <mergeCell ref="G164:I164"/>
    <mergeCell ref="J164:M164"/>
    <mergeCell ref="G192:I192"/>
    <mergeCell ref="J192:M192"/>
    <mergeCell ref="G193:I193"/>
    <mergeCell ref="J193:M193"/>
    <mergeCell ref="G194:I194"/>
    <mergeCell ref="J194:M194"/>
    <mergeCell ref="G213:I213"/>
    <mergeCell ref="J213:M213"/>
    <mergeCell ref="D177:N177"/>
    <mergeCell ref="G173:I173"/>
    <mergeCell ref="J173:M173"/>
    <mergeCell ref="G174:I174"/>
    <mergeCell ref="J174:M174"/>
    <mergeCell ref="G165:I165"/>
    <mergeCell ref="D197:N197"/>
    <mergeCell ref="G202:I202"/>
    <mergeCell ref="G125:I125"/>
    <mergeCell ref="J125:M125"/>
    <mergeCell ref="G126:I126"/>
    <mergeCell ref="J126:M126"/>
    <mergeCell ref="G109:I109"/>
    <mergeCell ref="J109:M109"/>
    <mergeCell ref="G110:I110"/>
    <mergeCell ref="J110:M110"/>
    <mergeCell ref="G111:I111"/>
    <mergeCell ref="J111:M111"/>
    <mergeCell ref="G112:I112"/>
    <mergeCell ref="J112:M112"/>
    <mergeCell ref="G113:I113"/>
    <mergeCell ref="J113:M113"/>
    <mergeCell ref="D115:N115"/>
    <mergeCell ref="G120:I120"/>
    <mergeCell ref="J120:M120"/>
    <mergeCell ref="G119:M119"/>
    <mergeCell ref="G570:I570"/>
    <mergeCell ref="J570:M570"/>
    <mergeCell ref="G511:I511"/>
    <mergeCell ref="J511:M511"/>
    <mergeCell ref="J522:M522"/>
    <mergeCell ref="G523:I523"/>
    <mergeCell ref="J523:M523"/>
    <mergeCell ref="G512:I512"/>
    <mergeCell ref="J512:M512"/>
    <mergeCell ref="J463:M463"/>
    <mergeCell ref="G472:I472"/>
    <mergeCell ref="J472:M472"/>
    <mergeCell ref="G473:I473"/>
    <mergeCell ref="J473:M473"/>
    <mergeCell ref="G481:I481"/>
    <mergeCell ref="J481:M481"/>
    <mergeCell ref="D537:E537"/>
    <mergeCell ref="D547:E547"/>
    <mergeCell ref="D557:E557"/>
    <mergeCell ref="D567:E567"/>
    <mergeCell ref="G441:I441"/>
    <mergeCell ref="J441:M441"/>
    <mergeCell ref="G442:I442"/>
    <mergeCell ref="J442:M442"/>
    <mergeCell ref="G443:I443"/>
    <mergeCell ref="G562:I562"/>
    <mergeCell ref="J562:M562"/>
    <mergeCell ref="G563:I563"/>
    <mergeCell ref="J563:M563"/>
    <mergeCell ref="G549:M549"/>
    <mergeCell ref="G440:I440"/>
    <mergeCell ref="J440:M440"/>
    <mergeCell ref="G420:I420"/>
    <mergeCell ref="J420:M420"/>
    <mergeCell ref="G421:I421"/>
    <mergeCell ref="G315:I315"/>
    <mergeCell ref="G324:I324"/>
    <mergeCell ref="J315:M315"/>
    <mergeCell ref="J398:M398"/>
    <mergeCell ref="G399:I399"/>
    <mergeCell ref="J399:M399"/>
    <mergeCell ref="G400:I400"/>
    <mergeCell ref="J400:M400"/>
    <mergeCell ref="D327:N327"/>
    <mergeCell ref="G332:I332"/>
    <mergeCell ref="J332:M332"/>
    <mergeCell ref="G333:I333"/>
    <mergeCell ref="J333:M333"/>
    <mergeCell ref="G334:I334"/>
    <mergeCell ref="J334:M334"/>
    <mergeCell ref="G377:I377"/>
    <mergeCell ref="J377:M377"/>
    <mergeCell ref="G387:I387"/>
    <mergeCell ref="J421:M421"/>
    <mergeCell ref="G337:I337"/>
    <mergeCell ref="J337:M337"/>
    <mergeCell ref="G338:I338"/>
    <mergeCell ref="J338:M338"/>
    <mergeCell ref="J324:M324"/>
    <mergeCell ref="G325:I325"/>
    <mergeCell ref="G351:I351"/>
    <mergeCell ref="J351:M351"/>
    <mergeCell ref="G272:I272"/>
    <mergeCell ref="J272:M272"/>
    <mergeCell ref="D297:N297"/>
    <mergeCell ref="G281:M281"/>
    <mergeCell ref="G291:M291"/>
    <mergeCell ref="D259:E259"/>
    <mergeCell ref="J325:M325"/>
    <mergeCell ref="D307:N307"/>
    <mergeCell ref="G312:I312"/>
    <mergeCell ref="J312:M312"/>
    <mergeCell ref="G313:I313"/>
    <mergeCell ref="J313:M313"/>
    <mergeCell ref="G314:I314"/>
    <mergeCell ref="G322:I322"/>
    <mergeCell ref="J322:M322"/>
    <mergeCell ref="G323:I323"/>
    <mergeCell ref="J323:M323"/>
    <mergeCell ref="D317:N317"/>
    <mergeCell ref="G321:M321"/>
    <mergeCell ref="J314:M314"/>
    <mergeCell ref="G295:I295"/>
    <mergeCell ref="J295:M295"/>
    <mergeCell ref="G292:I292"/>
    <mergeCell ref="J292:M292"/>
    <mergeCell ref="G293:I293"/>
    <mergeCell ref="J293:M293"/>
    <mergeCell ref="G294:I294"/>
    <mergeCell ref="J294:M294"/>
    <mergeCell ref="G252:I252"/>
    <mergeCell ref="J252:M252"/>
    <mergeCell ref="G253:I253"/>
    <mergeCell ref="J253:M253"/>
    <mergeCell ref="G254:I254"/>
    <mergeCell ref="J254:M254"/>
    <mergeCell ref="G255:I255"/>
    <mergeCell ref="J255:M255"/>
    <mergeCell ref="G275:I275"/>
    <mergeCell ref="J275:M275"/>
    <mergeCell ref="D267:N267"/>
    <mergeCell ref="G282:I282"/>
    <mergeCell ref="J282:M282"/>
    <mergeCell ref="G283:I283"/>
    <mergeCell ref="J283:M283"/>
    <mergeCell ref="D279:E279"/>
    <mergeCell ref="D289:E289"/>
    <mergeCell ref="G273:I273"/>
    <mergeCell ref="J273:M273"/>
    <mergeCell ref="G274:I274"/>
    <mergeCell ref="J274:M274"/>
    <mergeCell ref="D277:N277"/>
    <mergeCell ref="J284:M284"/>
    <mergeCell ref="G285:I285"/>
    <mergeCell ref="G284:I284"/>
    <mergeCell ref="J285:M285"/>
    <mergeCell ref="G242:I242"/>
    <mergeCell ref="J242:M242"/>
    <mergeCell ref="G241:M241"/>
    <mergeCell ref="G251:M251"/>
    <mergeCell ref="G261:M261"/>
    <mergeCell ref="G271:M271"/>
    <mergeCell ref="G233:I233"/>
    <mergeCell ref="J233:M233"/>
    <mergeCell ref="D217:N217"/>
    <mergeCell ref="G222:I222"/>
    <mergeCell ref="J222:M222"/>
    <mergeCell ref="G175:I175"/>
    <mergeCell ref="J175:M175"/>
    <mergeCell ref="G231:M231"/>
    <mergeCell ref="D189:E189"/>
    <mergeCell ref="D199:E199"/>
    <mergeCell ref="D209:E209"/>
    <mergeCell ref="D269:E269"/>
    <mergeCell ref="D257:N257"/>
    <mergeCell ref="D227:N227"/>
    <mergeCell ref="G245:I245"/>
    <mergeCell ref="J245:M245"/>
    <mergeCell ref="D237:N237"/>
    <mergeCell ref="G234:I234"/>
    <mergeCell ref="J234:M234"/>
    <mergeCell ref="G232:I232"/>
    <mergeCell ref="J232:M232"/>
    <mergeCell ref="D247:N247"/>
    <mergeCell ref="G263:I263"/>
    <mergeCell ref="J263:M263"/>
    <mergeCell ref="G264:I264"/>
    <mergeCell ref="J264:M264"/>
    <mergeCell ref="G203:I203"/>
    <mergeCell ref="J203:M203"/>
    <mergeCell ref="G204:I204"/>
    <mergeCell ref="J204:M204"/>
    <mergeCell ref="G205:I205"/>
    <mergeCell ref="J205:M205"/>
    <mergeCell ref="G215:I215"/>
    <mergeCell ref="J215:M215"/>
    <mergeCell ref="G214:I214"/>
    <mergeCell ref="J214:M214"/>
    <mergeCell ref="J202:M202"/>
    <mergeCell ref="G225:I225"/>
    <mergeCell ref="J225:M225"/>
    <mergeCell ref="G212:I212"/>
    <mergeCell ref="J212:M212"/>
    <mergeCell ref="J185:M185"/>
    <mergeCell ref="G221:M221"/>
    <mergeCell ref="G195:I195"/>
    <mergeCell ref="G223:I223"/>
    <mergeCell ref="J223:M223"/>
    <mergeCell ref="G224:I224"/>
    <mergeCell ref="J224:M224"/>
    <mergeCell ref="G148:I148"/>
    <mergeCell ref="J148:M148"/>
    <mergeCell ref="G149:I149"/>
    <mergeCell ref="J149:M149"/>
    <mergeCell ref="G150:I150"/>
    <mergeCell ref="J150:M150"/>
    <mergeCell ref="G151:I151"/>
    <mergeCell ref="J151:M151"/>
    <mergeCell ref="G152:I152"/>
    <mergeCell ref="J152:M152"/>
    <mergeCell ref="D154:N154"/>
    <mergeCell ref="G182:I182"/>
    <mergeCell ref="J182:M182"/>
    <mergeCell ref="D187:N187"/>
    <mergeCell ref="J161:M161"/>
    <mergeCell ref="G172:I172"/>
    <mergeCell ref="J172:M172"/>
    <mergeCell ref="G106:M106"/>
    <mergeCell ref="G107:I107"/>
    <mergeCell ref="J107:M107"/>
    <mergeCell ref="G183:I183"/>
    <mergeCell ref="J183:M183"/>
    <mergeCell ref="G184:I184"/>
    <mergeCell ref="G121:I121"/>
    <mergeCell ref="J121:M121"/>
    <mergeCell ref="J184:M184"/>
    <mergeCell ref="G159:I159"/>
    <mergeCell ref="J159:M159"/>
    <mergeCell ref="G160:I160"/>
    <mergeCell ref="J160:M160"/>
    <mergeCell ref="G161:I161"/>
    <mergeCell ref="J165:M165"/>
    <mergeCell ref="D167:N167"/>
    <mergeCell ref="G122:I122"/>
    <mergeCell ref="J122:M122"/>
    <mergeCell ref="G123:I123"/>
    <mergeCell ref="G124:I124"/>
    <mergeCell ref="J124:M124"/>
    <mergeCell ref="D128:N128"/>
    <mergeCell ref="G133:I133"/>
    <mergeCell ref="J133:M133"/>
    <mergeCell ref="D141:N141"/>
    <mergeCell ref="G134:I134"/>
    <mergeCell ref="J134:M134"/>
    <mergeCell ref="G135:I135"/>
    <mergeCell ref="J135:M135"/>
    <mergeCell ref="G136:I136"/>
    <mergeCell ref="J136:M136"/>
    <mergeCell ref="G137:I137"/>
    <mergeCell ref="G84:I84"/>
    <mergeCell ref="J84:M84"/>
    <mergeCell ref="G85:I85"/>
    <mergeCell ref="J85:M85"/>
    <mergeCell ref="G86:I86"/>
    <mergeCell ref="J86:M86"/>
    <mergeCell ref="G87:I87"/>
    <mergeCell ref="J87:M87"/>
    <mergeCell ref="G99:I99"/>
    <mergeCell ref="J99:M99"/>
    <mergeCell ref="G100:I100"/>
    <mergeCell ref="J100:M100"/>
    <mergeCell ref="D102:N102"/>
    <mergeCell ref="G94:I94"/>
    <mergeCell ref="J94:M94"/>
    <mergeCell ref="G95:I95"/>
    <mergeCell ref="J95:M95"/>
    <mergeCell ref="G96:I96"/>
    <mergeCell ref="J96:M96"/>
    <mergeCell ref="G97:I97"/>
    <mergeCell ref="J97:M97"/>
    <mergeCell ref="G98:I98"/>
    <mergeCell ref="J98:M98"/>
    <mergeCell ref="D89:N89"/>
    <mergeCell ref="G93:M93"/>
    <mergeCell ref="D91:E91"/>
    <mergeCell ref="G71:I71"/>
    <mergeCell ref="J71:M71"/>
    <mergeCell ref="G58:I58"/>
    <mergeCell ref="J58:M58"/>
    <mergeCell ref="G59:I59"/>
    <mergeCell ref="J59:M59"/>
    <mergeCell ref="G60:I60"/>
    <mergeCell ref="J60:M60"/>
    <mergeCell ref="G61:I61"/>
    <mergeCell ref="J61:M61"/>
    <mergeCell ref="D63:N63"/>
    <mergeCell ref="G83:I83"/>
    <mergeCell ref="J83:M83"/>
    <mergeCell ref="G73:I73"/>
    <mergeCell ref="J73:M73"/>
    <mergeCell ref="G74:I74"/>
    <mergeCell ref="J74:M74"/>
    <mergeCell ref="D76:N76"/>
    <mergeCell ref="G81:I81"/>
    <mergeCell ref="J81:M81"/>
    <mergeCell ref="G82:I82"/>
    <mergeCell ref="J82:M82"/>
    <mergeCell ref="G68:I68"/>
    <mergeCell ref="J68:M68"/>
    <mergeCell ref="G80:M80"/>
    <mergeCell ref="D78:E78"/>
    <mergeCell ref="J57:M57"/>
    <mergeCell ref="G69:I69"/>
    <mergeCell ref="J69:M69"/>
    <mergeCell ref="G70:I70"/>
    <mergeCell ref="J70:M70"/>
    <mergeCell ref="B26:B30"/>
    <mergeCell ref="Y26:Y30"/>
    <mergeCell ref="D16:N16"/>
    <mergeCell ref="D20:M20"/>
    <mergeCell ref="D22:N22"/>
    <mergeCell ref="G26:M26"/>
    <mergeCell ref="G27:M27"/>
    <mergeCell ref="G28:M28"/>
    <mergeCell ref="G30:M30"/>
    <mergeCell ref="G29:M29"/>
    <mergeCell ref="G48:I48"/>
    <mergeCell ref="J48:M48"/>
    <mergeCell ref="D50:N50"/>
    <mergeCell ref="G54:M54"/>
    <mergeCell ref="G67:M67"/>
    <mergeCell ref="D39:E39"/>
    <mergeCell ref="D38:E38"/>
    <mergeCell ref="D52:E52"/>
    <mergeCell ref="D65:E65"/>
    <mergeCell ref="G47:I47"/>
    <mergeCell ref="J47:M47"/>
    <mergeCell ref="G44:I44"/>
    <mergeCell ref="J44:M44"/>
    <mergeCell ref="G45:I45"/>
    <mergeCell ref="J45:M45"/>
    <mergeCell ref="G46:I46"/>
    <mergeCell ref="J46:M46"/>
    <mergeCell ref="G42:I42"/>
    <mergeCell ref="J42:M42"/>
    <mergeCell ref="G43:I43"/>
    <mergeCell ref="J43:M43"/>
    <mergeCell ref="D36:N36"/>
    <mergeCell ref="G41:M41"/>
    <mergeCell ref="G55:I55"/>
    <mergeCell ref="J55:M55"/>
    <mergeCell ref="G56:I56"/>
    <mergeCell ref="J56:M56"/>
    <mergeCell ref="AA2:AK2"/>
    <mergeCell ref="D2:N2"/>
    <mergeCell ref="AD33:AJ33"/>
    <mergeCell ref="G33:M33"/>
    <mergeCell ref="AD32:AJ32"/>
    <mergeCell ref="G32:M32"/>
    <mergeCell ref="AD31:AJ31"/>
    <mergeCell ref="G31:M31"/>
    <mergeCell ref="AG46:AJ46"/>
    <mergeCell ref="AD46:AF46"/>
    <mergeCell ref="D3:M3"/>
    <mergeCell ref="H6:L6"/>
    <mergeCell ref="H8:I8"/>
    <mergeCell ref="D14:N14"/>
    <mergeCell ref="D15:N15"/>
    <mergeCell ref="AA38:AB38"/>
    <mergeCell ref="AA39:AB39"/>
    <mergeCell ref="AA52:AB52"/>
    <mergeCell ref="AG43:AJ43"/>
    <mergeCell ref="AD44:AF44"/>
    <mergeCell ref="AG44:AJ44"/>
    <mergeCell ref="AA3:AJ3"/>
    <mergeCell ref="D595:N595"/>
    <mergeCell ref="D575:N575"/>
    <mergeCell ref="D445:N445"/>
    <mergeCell ref="D415:N415"/>
    <mergeCell ref="D340:N340"/>
    <mergeCell ref="D287:N287"/>
    <mergeCell ref="D207:N207"/>
    <mergeCell ref="J72:M72"/>
    <mergeCell ref="G72:I72"/>
    <mergeCell ref="AA50:AK50"/>
    <mergeCell ref="AG48:AJ48"/>
    <mergeCell ref="AD48:AF48"/>
    <mergeCell ref="AG47:AJ47"/>
    <mergeCell ref="AD47:AF47"/>
    <mergeCell ref="G132:M132"/>
    <mergeCell ref="AD132:AJ132"/>
    <mergeCell ref="G145:M145"/>
    <mergeCell ref="AD145:AJ145"/>
    <mergeCell ref="G158:M158"/>
    <mergeCell ref="AD158:AJ158"/>
    <mergeCell ref="G171:M171"/>
    <mergeCell ref="AD171:AJ171"/>
    <mergeCell ref="G181:M181"/>
    <mergeCell ref="AD181:AJ181"/>
    <mergeCell ref="G191:M191"/>
    <mergeCell ref="AD191:AJ191"/>
    <mergeCell ref="G201:M201"/>
    <mergeCell ref="AD201:AJ201"/>
    <mergeCell ref="G211:M211"/>
    <mergeCell ref="G57:I57"/>
    <mergeCell ref="J137:M137"/>
    <mergeCell ref="G138:I138"/>
    <mergeCell ref="J138:M138"/>
    <mergeCell ref="G139:I139"/>
    <mergeCell ref="J139:M139"/>
    <mergeCell ref="J195:M195"/>
    <mergeCell ref="G185:I185"/>
    <mergeCell ref="G162:I162"/>
    <mergeCell ref="J162:M162"/>
    <mergeCell ref="G163:I163"/>
    <mergeCell ref="J163:M163"/>
    <mergeCell ref="G146:I146"/>
    <mergeCell ref="AD291:AJ291"/>
    <mergeCell ref="G301:M301"/>
    <mergeCell ref="AD301:AJ301"/>
    <mergeCell ref="G311:M311"/>
    <mergeCell ref="AD311:AJ311"/>
    <mergeCell ref="G262:I262"/>
    <mergeCell ref="J262:M262"/>
    <mergeCell ref="G265:I265"/>
    <mergeCell ref="J265:M265"/>
    <mergeCell ref="G235:I235"/>
    <mergeCell ref="J235:M235"/>
    <mergeCell ref="G243:I243"/>
    <mergeCell ref="J243:M243"/>
    <mergeCell ref="G244:I244"/>
    <mergeCell ref="J244:M244"/>
    <mergeCell ref="AA309:AB309"/>
    <mergeCell ref="AA143:AB143"/>
    <mergeCell ref="AA289:AB289"/>
    <mergeCell ref="AA299:AB299"/>
    <mergeCell ref="J146:M146"/>
    <mergeCell ref="G147:I147"/>
    <mergeCell ref="J147:M147"/>
    <mergeCell ref="AA319:AB319"/>
    <mergeCell ref="AA329:AB329"/>
    <mergeCell ref="AA342:AB342"/>
    <mergeCell ref="AA355:AB355"/>
    <mergeCell ref="AA317:AK317"/>
    <mergeCell ref="AD322:AF322"/>
    <mergeCell ref="AG322:AJ322"/>
    <mergeCell ref="AD323:AF323"/>
    <mergeCell ref="G302:I302"/>
    <mergeCell ref="J302:M302"/>
    <mergeCell ref="G303:I303"/>
    <mergeCell ref="J303:M303"/>
    <mergeCell ref="G304:I304"/>
    <mergeCell ref="J304:M304"/>
    <mergeCell ref="D17:N17"/>
    <mergeCell ref="AA17:AK17"/>
    <mergeCell ref="D18:N18"/>
    <mergeCell ref="AA18:AK18"/>
    <mergeCell ref="D219:E219"/>
    <mergeCell ref="D229:E229"/>
    <mergeCell ref="D239:E239"/>
    <mergeCell ref="D249:E249"/>
    <mergeCell ref="D104:E104"/>
    <mergeCell ref="D117:E117"/>
    <mergeCell ref="D130:E130"/>
    <mergeCell ref="D143:E143"/>
    <mergeCell ref="D156:E156"/>
    <mergeCell ref="D169:E169"/>
    <mergeCell ref="D179:E179"/>
    <mergeCell ref="D299:E299"/>
    <mergeCell ref="D309:E309"/>
    <mergeCell ref="D319:E319"/>
    <mergeCell ref="G449:M449"/>
    <mergeCell ref="AD449:AJ449"/>
    <mergeCell ref="G459:M459"/>
    <mergeCell ref="AD459:AJ459"/>
    <mergeCell ref="G469:M469"/>
    <mergeCell ref="AD469:AJ469"/>
    <mergeCell ref="G479:M479"/>
    <mergeCell ref="AD479:AJ479"/>
    <mergeCell ref="G489:M489"/>
    <mergeCell ref="AD489:AJ489"/>
    <mergeCell ref="G499:M499"/>
    <mergeCell ref="AD499:AJ499"/>
    <mergeCell ref="G509:M509"/>
    <mergeCell ref="AD509:AJ509"/>
    <mergeCell ref="G344:M344"/>
    <mergeCell ref="G396:M396"/>
    <mergeCell ref="AD396:AJ396"/>
    <mergeCell ref="G409:M409"/>
    <mergeCell ref="AD409:AJ409"/>
    <mergeCell ref="G419:M419"/>
    <mergeCell ref="AD419:AJ419"/>
    <mergeCell ref="G429:M429"/>
    <mergeCell ref="AD429:AJ429"/>
    <mergeCell ref="G439:M439"/>
    <mergeCell ref="AD439:AJ439"/>
    <mergeCell ref="G397:I397"/>
    <mergeCell ref="J397:M397"/>
    <mergeCell ref="G398:I398"/>
    <mergeCell ref="J387:M387"/>
    <mergeCell ref="D495:N495"/>
    <mergeCell ref="G471:I471"/>
    <mergeCell ref="J471:M471"/>
    <mergeCell ref="AD549:AJ549"/>
    <mergeCell ref="G559:M559"/>
    <mergeCell ref="AD559:AJ559"/>
    <mergeCell ref="G569:M569"/>
    <mergeCell ref="AD569:AJ569"/>
    <mergeCell ref="G519:M519"/>
    <mergeCell ref="AD519:AJ519"/>
    <mergeCell ref="G529:M529"/>
    <mergeCell ref="AD529:AJ529"/>
    <mergeCell ref="G401:I401"/>
    <mergeCell ref="J401:M401"/>
    <mergeCell ref="G403:I403"/>
    <mergeCell ref="J403:M403"/>
    <mergeCell ref="D405:N405"/>
    <mergeCell ref="G402:I402"/>
    <mergeCell ref="J402:M402"/>
    <mergeCell ref="G410:I410"/>
    <mergeCell ref="G413:I413"/>
    <mergeCell ref="J413:M413"/>
    <mergeCell ref="D407:E407"/>
    <mergeCell ref="D417:E417"/>
    <mergeCell ref="D427:E427"/>
    <mergeCell ref="D437:E437"/>
    <mergeCell ref="D447:E447"/>
    <mergeCell ref="D457:E457"/>
    <mergeCell ref="D467:E467"/>
    <mergeCell ref="D477:E477"/>
    <mergeCell ref="D475:N475"/>
    <mergeCell ref="D497:E497"/>
    <mergeCell ref="D507:E507"/>
    <mergeCell ref="D517:E517"/>
    <mergeCell ref="D527:E527"/>
    <mergeCell ref="D342:E342"/>
    <mergeCell ref="D355:E355"/>
    <mergeCell ref="D368:E368"/>
    <mergeCell ref="D381:E381"/>
    <mergeCell ref="D394:E394"/>
    <mergeCell ref="G422:I422"/>
    <mergeCell ref="J422:M422"/>
    <mergeCell ref="G423:I423"/>
    <mergeCell ref="J423:M423"/>
    <mergeCell ref="D425:N425"/>
    <mergeCell ref="D435:N435"/>
    <mergeCell ref="G433:I433"/>
    <mergeCell ref="J433:M433"/>
    <mergeCell ref="G430:I430"/>
    <mergeCell ref="G305:I305"/>
    <mergeCell ref="J305:M305"/>
    <mergeCell ref="J350:M350"/>
    <mergeCell ref="G336:I336"/>
    <mergeCell ref="J336:M336"/>
    <mergeCell ref="G335:I335"/>
    <mergeCell ref="J335:M335"/>
    <mergeCell ref="G331:M331"/>
    <mergeCell ref="D329:E329"/>
    <mergeCell ref="G431:I431"/>
    <mergeCell ref="J431:M431"/>
    <mergeCell ref="D353:N353"/>
    <mergeCell ref="G358:I358"/>
    <mergeCell ref="J358:M358"/>
    <mergeCell ref="G359:I359"/>
    <mergeCell ref="J359:M359"/>
    <mergeCell ref="G360:I360"/>
    <mergeCell ref="J360:M360"/>
    <mergeCell ref="D455:N455"/>
    <mergeCell ref="G460:I460"/>
    <mergeCell ref="J460:M460"/>
    <mergeCell ref="G461:I461"/>
    <mergeCell ref="J461:M461"/>
    <mergeCell ref="G462:I462"/>
    <mergeCell ref="J462:M462"/>
    <mergeCell ref="G463:I463"/>
    <mergeCell ref="G493:I493"/>
    <mergeCell ref="J493:M493"/>
    <mergeCell ref="J490:M490"/>
    <mergeCell ref="G491:I491"/>
    <mergeCell ref="J491:M491"/>
    <mergeCell ref="G483:I483"/>
    <mergeCell ref="J483:M483"/>
    <mergeCell ref="G480:I480"/>
    <mergeCell ref="J480:M480"/>
    <mergeCell ref="D487:E487"/>
    <mergeCell ref="G520:I520"/>
    <mergeCell ref="J520:M520"/>
    <mergeCell ref="G521:I521"/>
    <mergeCell ref="J521:M521"/>
    <mergeCell ref="G522:I522"/>
    <mergeCell ref="D515:N515"/>
    <mergeCell ref="G500:I500"/>
    <mergeCell ref="D688:E688"/>
    <mergeCell ref="G690:M690"/>
    <mergeCell ref="D698:E698"/>
    <mergeCell ref="D699:E699"/>
    <mergeCell ref="G701:M701"/>
    <mergeCell ref="G714:I714"/>
    <mergeCell ref="J714:M714"/>
    <mergeCell ref="D545:N545"/>
    <mergeCell ref="J552:M552"/>
    <mergeCell ref="D617:E617"/>
    <mergeCell ref="G592:I592"/>
    <mergeCell ref="J592:M592"/>
    <mergeCell ref="G593:I593"/>
    <mergeCell ref="J593:M593"/>
    <mergeCell ref="D565:N565"/>
    <mergeCell ref="G540:I540"/>
    <mergeCell ref="J540:M540"/>
    <mergeCell ref="G541:I541"/>
    <mergeCell ref="J541:M541"/>
    <mergeCell ref="G542:I542"/>
    <mergeCell ref="J542:M542"/>
    <mergeCell ref="G543:I543"/>
    <mergeCell ref="J543:M543"/>
    <mergeCell ref="D587:E587"/>
    <mergeCell ref="G579:M579"/>
    <mergeCell ref="G580:I580"/>
    <mergeCell ref="J580:M580"/>
    <mergeCell ref="D605:N605"/>
    <mergeCell ref="G610:I610"/>
    <mergeCell ref="J610:M610"/>
    <mergeCell ref="G600:I600"/>
    <mergeCell ref="J600:M600"/>
    <mergeCell ref="D816:E816"/>
    <mergeCell ref="G818:M818"/>
    <mergeCell ref="D829:E829"/>
    <mergeCell ref="D830:E830"/>
    <mergeCell ref="G832:M832"/>
    <mergeCell ref="D843:E843"/>
    <mergeCell ref="D844:E844"/>
    <mergeCell ref="G846:M846"/>
    <mergeCell ref="D857:E857"/>
    <mergeCell ref="D858:E858"/>
    <mergeCell ref="J643:M643"/>
    <mergeCell ref="G640:I640"/>
    <mergeCell ref="J640:M640"/>
    <mergeCell ref="G641:I641"/>
    <mergeCell ref="D801:E801"/>
    <mergeCell ref="D802:E802"/>
    <mergeCell ref="G682:I682"/>
    <mergeCell ref="J682:M682"/>
    <mergeCell ref="D685:N685"/>
    <mergeCell ref="G702:I702"/>
    <mergeCell ref="J702:M702"/>
    <mergeCell ref="G703:I703"/>
    <mergeCell ref="J703:M703"/>
    <mergeCell ref="G704:I704"/>
    <mergeCell ref="J704:M704"/>
    <mergeCell ref="G807:I807"/>
    <mergeCell ref="J807:M807"/>
    <mergeCell ref="G823:I823"/>
    <mergeCell ref="J823:M823"/>
    <mergeCell ref="G833:I833"/>
    <mergeCell ref="J833:M833"/>
    <mergeCell ref="G834:I834"/>
    <mergeCell ref="J834:M834"/>
    <mergeCell ref="G835:I835"/>
    <mergeCell ref="J835:M835"/>
    <mergeCell ref="G836:I836"/>
    <mergeCell ref="G824:I824"/>
    <mergeCell ref="J824:M824"/>
    <mergeCell ref="G825:I825"/>
    <mergeCell ref="J825:M825"/>
    <mergeCell ref="D827:N827"/>
    <mergeCell ref="D815:E815"/>
    <mergeCell ref="D813:N813"/>
    <mergeCell ref="J847:M847"/>
    <mergeCell ref="J836:M836"/>
    <mergeCell ref="G837:I837"/>
    <mergeCell ref="J837:M837"/>
    <mergeCell ref="D696:N696"/>
    <mergeCell ref="D687:E687"/>
    <mergeCell ref="AG705:AJ705"/>
    <mergeCell ref="AD610:AF610"/>
    <mergeCell ref="AG610:AJ610"/>
    <mergeCell ref="AD314:AF314"/>
    <mergeCell ref="AG314:AJ314"/>
    <mergeCell ref="AD315:AF315"/>
    <mergeCell ref="AG315:AJ315"/>
    <mergeCell ref="AA507:AB507"/>
    <mergeCell ref="AA517:AB517"/>
    <mergeCell ref="AA527:AB527"/>
    <mergeCell ref="AA537:AB537"/>
    <mergeCell ref="AA547:AB547"/>
    <mergeCell ref="AA557:AB557"/>
    <mergeCell ref="AA567:AB567"/>
    <mergeCell ref="AA535:AK535"/>
    <mergeCell ref="AD540:AF540"/>
    <mergeCell ref="AG540:AJ540"/>
    <mergeCell ref="AD541:AF541"/>
    <mergeCell ref="AG541:AJ541"/>
    <mergeCell ref="AD542:AF542"/>
    <mergeCell ref="AG542:AJ542"/>
    <mergeCell ref="AD532:AF532"/>
    <mergeCell ref="AG532:AJ532"/>
    <mergeCell ref="AD533:AF533"/>
    <mergeCell ref="AG533:AJ533"/>
    <mergeCell ref="AD336:AF336"/>
    <mergeCell ref="F1:L1"/>
    <mergeCell ref="AD833:AF833"/>
    <mergeCell ref="AG833:AJ833"/>
    <mergeCell ref="AD834:AF834"/>
    <mergeCell ref="AG834:AJ834"/>
    <mergeCell ref="AD835:AF835"/>
    <mergeCell ref="AG835:AJ835"/>
    <mergeCell ref="AD836:AF836"/>
    <mergeCell ref="AG836:AJ836"/>
    <mergeCell ref="AD603:AF603"/>
    <mergeCell ref="AG603:AJ603"/>
    <mergeCell ref="AA698:AB698"/>
    <mergeCell ref="AA699:AB699"/>
    <mergeCell ref="AD701:AJ701"/>
    <mergeCell ref="AA709:AB709"/>
    <mergeCell ref="AA710:AB710"/>
    <mergeCell ref="AD712:AJ712"/>
    <mergeCell ref="AA720:AB720"/>
    <mergeCell ref="AA721:AB721"/>
    <mergeCell ref="AD723:AJ723"/>
    <mergeCell ref="AA731:AB731"/>
    <mergeCell ref="AA732:AB732"/>
    <mergeCell ref="AD734:AJ734"/>
    <mergeCell ref="AA745:AB745"/>
    <mergeCell ref="AA707:AK707"/>
    <mergeCell ref="AD702:AF702"/>
    <mergeCell ref="AG702:AJ702"/>
    <mergeCell ref="AD703:AF703"/>
    <mergeCell ref="AG703:AJ703"/>
    <mergeCell ref="AD704:AF704"/>
    <mergeCell ref="AG704:AJ704"/>
    <mergeCell ref="AD705:AF705"/>
  </mergeCells>
  <dataValidations count="3">
    <dataValidation showInputMessage="1" showErrorMessage="1" sqref="K37:K38 AH37:AH38 K51:K52 K64:K65 K77:K78 K90:K91 K103:K104 K116:K117 K129:K130 K142:K143 K155:K156 K168:K169 K178:K179 K188:K189 K198:K199 K208:K209 K218:K219 K228:K229 K238:K239 K248:K249 K258:K259 K268:K269 K278:K279 K288:K289 K298:K299 K308:K309 K318:K319 K328:K329 K341:K342 K354:K355 K367:K368 K380:K381 K393:K394 K406:K407 K416:K417 K426:K427 K436:K437 K446:K447 K456:K457 K466:K467 K476:K477 K486:K487 K496:K497 K506:K507 K516:K517 K526:K527 K536:K537 K546:K547 K556:K557 K566:K567 K576:K577 K586:K587 K596:K597 K606:K607 K616:K617 K626:K627 K636:K637 K646:K647 K656:K657 K666:K667 K676:K677 K686:K687 K697:K698 K708:K709 K719:K720 K730:K731 K744:K745 K758:K759 K772:K773 K786:K787 K800:K801 K814:K815 K828:K829 K842:K843 K856:K857 K870:K871 AH870:AH871 AH856:AH857 AH842:AH843 AH828:AH829 AH814:AH815 AH800:AH801 AH786:AH787 AH772:AH773 AH758:AH759 AH744:AH745 AH730:AH731 AH719:AH720 AH708:AH709 AH697:AH698 AH686:AH687 AH676:AH677 AH666:AH667 AH656:AH657 AH646:AH647 AH636:AH637 AH626:AH627 AH616:AH617 AH606:AH607 AH596:AH597 AH586:AH587 AH576:AH577 AH566:AH567 AH556:AH557 AH546:AH547 AH536:AH537 AH526:AH527 AH516:AH517 AH506:AH507 AH496:AH497 AH486:AH487 AH476:AH477 AH466:AH467 AH456:AH457 AH446:AH447 AH436:AH437 AH426:AH427 AH416:AH417 AH406:AH407 AH393:AH394 AH380:AH381 AH367:AH368 AH354:AH355 AH341:AH342 AH328:AH329 AH318:AH319 AH308:AH309 AH298:AH299 AH288:AH289 AH278:AH279 AH268:AH269 AH258:AH259 AH248:AH249 AH238:AH239 AH228:AH229 AH218:AH219 AH208:AH209 AH198:AH199 AH188:AH189 AH178:AH179 AH168:AH169 AH129:AH130 AH116:AH117 AH103:AH104 AH90:AH91 AH77:AH78 AH142:AH143 AH51:AH52 AH64:AH65 AH155:AH156"/>
    <dataValidation type="list" showInputMessage="1" showErrorMessage="1" sqref="F38:F39 F52 F65 F78 F91 F104 F117 F130 F143 F156 F169 F179 F189 F199 F209 F219 F229 F239 F249 F259 F269 F279 F289 F299 F309 F319 F329 F342 F355 F368 F381 F394 F407 F417 F427 F437 F447 F457 F467 F477 F487 F497 F507 F517 F527 F537 F547 F557 F567 F577 F587 F597 F607 F617 F627 F637 F647 F657 F667 F677 F687:F688 F698:F699 F709:F710 F720:F721 F731:F732 F745:F746 F759:F760 F773:F774 F787:F788 F801:F802 F815:F816 F829:F830 F843:F844 F857:F858 F871:F872 AC38:AC39 AC65 AC52 AC143 AC78 AC91 AC104 AC117 AC130 AC169 AC179 AC189 AC199 AC209 AC219 AC229 AC239 AC249 AC259 AC269 AC279 AC289 AC299 AC309 AC319 AC329 AC342 AC355 AC368 AC381 AC394 AC407 AC417 AC427 AC437 AC447 AC457 AC467 AC477 AC487 AC497 AC507 AC517 AC527 AC537 AC547 AC557 AC567 AC577 AC587 AC597 AC607 AC617 AC627 AC637 AC647 AC657 AC667 AC677 AC687:AC688 AC698:AC699 AC709:AC710 AC720:AC721 AC731:AC732 AC745:AC746 AC759:AC760 AC773:AC774 AC787:AC788 AC801:AC802 AC815:AC816 AC829:AC830 AC843:AC844 AC857:AC858 AC871:AC872 AC156">
      <formula1>$O$3:$O$7</formula1>
    </dataValidation>
    <dataValidation type="list" allowBlank="1" showInputMessage="1" showErrorMessage="1" sqref="N41 N80 N54 N67 N171 N93 N106 N119 N132 N145 N158 N181 AK54 AK41 AK67 AK80 N191 N201 N211 N221 N231 N241 N251 N261 N271 N281 N291 N301 N311 N321 N331 N344 N357 N370 N383 N396 N409 N419 N429 N439 N449 N459 N469 N479 N489 N499 N509 N519 N529 N539 N549 N559 N569 N579 N589 N599 N609 N619 N629 N639 N649 N659 N669 N679 N690 N701 N712 N723 N734 N748 N762 N776 N790 N804 N818 N832 N846 N860 AK874 N874 AK93 AK106 AK119 AK132 AK145 AK158 AK171 AK181 AK191 AK201 AK211 AK221 AK231 AK241 AK251 AK261 AK271 AK281 AK291 AK301 AK311 AK321 AK331 AK344 AK357 AK370 AK383 AK396 AK409 AK419 AK429 AK439 AK449 AK459 AK469 AK479 AK489 AK499 AK509 AK519 AK529 AK539 AK549 AK559 AK569 AK579 AK589 AK599 AK609 AK619 AK629 AK639 AK649 AK659 AK669 AK679 AK690 AK701 AK712 AK723 AK734 AK748 AK762 AK776 AK790 AK804 AK818 AK832 AK846 AK860">
      <formula1>$O$8:$O$10</formula1>
    </dataValidation>
  </dataValidations>
  <pageMargins left="0.7" right="0.7" top="0.75" bottom="0.75" header="0.3" footer="0.3"/>
  <pageSetup scale="56" orientation="portrait" r:id="rId1"/>
  <headerFooter>
    <oddFooter>&amp;CTab: &amp;A&amp;RPrint Date: &amp;D</oddFooter>
  </headerFooter>
  <rowBreaks count="30" manualBreakCount="30">
    <brk id="62" min="3" max="13" man="1"/>
    <brk id="62" min="26" max="36" man="1"/>
    <brk id="127" min="3" max="13" man="1"/>
    <brk id="127" min="26" max="36" man="1"/>
    <brk id="186" min="3" max="13" man="1"/>
    <brk id="186" min="26" max="36" man="1"/>
    <brk id="236" min="3" max="13" man="1"/>
    <brk id="236" min="26" max="36" man="1"/>
    <brk id="286" min="3" max="13" man="1"/>
    <brk id="286" min="26" max="36" man="1"/>
    <brk id="339" min="3" max="13" man="1"/>
    <brk id="339" min="26" max="36" man="1"/>
    <brk id="404" min="3" max="13" man="1"/>
    <brk id="404" min="26" max="36" man="1"/>
    <brk id="454" min="3" max="13" man="1"/>
    <brk id="454" min="26" max="36" man="1"/>
    <brk id="504" min="3" max="13" man="1"/>
    <brk id="504" min="26" max="36" man="1"/>
    <brk id="554" min="3" max="13" man="1"/>
    <brk id="554" min="26" max="36" man="1"/>
    <brk id="604" min="3" max="13" man="1"/>
    <brk id="604" min="26" max="36" man="1"/>
    <brk id="654" min="3" max="13" man="1"/>
    <brk id="654" min="26" max="36" man="1"/>
    <brk id="706" min="3" max="13" man="1"/>
    <brk id="706" min="26" max="36" man="1"/>
    <brk id="770" min="3" max="13" man="1"/>
    <brk id="770" min="26" max="36" man="1"/>
    <brk id="840" min="3" max="13" man="1"/>
    <brk id="840" min="26" max="36"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B46"/>
  <sheetViews>
    <sheetView showGridLines="0" view="pageBreakPreview" zoomScale="115" zoomScaleNormal="100" zoomScaleSheetLayoutView="115" workbookViewId="0">
      <selection activeCell="F21" sqref="F21"/>
    </sheetView>
  </sheetViews>
  <sheetFormatPr defaultColWidth="9.109375" defaultRowHeight="15.6" x14ac:dyDescent="0.3"/>
  <cols>
    <col min="1" max="1" width="2.109375" style="1" customWidth="1"/>
    <col min="2" max="2" width="9.109375" style="3" hidden="1" customWidth="1"/>
    <col min="3" max="3" width="9.109375" style="69" hidden="1" customWidth="1"/>
    <col min="4" max="4" width="9.109375" style="67" hidden="1" customWidth="1"/>
    <col min="5" max="6" width="4.88671875" style="3" customWidth="1"/>
    <col min="7" max="14" width="12.33203125" style="3" customWidth="1"/>
    <col min="15" max="15" width="2.109375" style="3" customWidth="1"/>
    <col min="16" max="16" width="11.6640625" style="18" hidden="1" customWidth="1"/>
    <col min="17" max="17" width="9.109375" style="69" hidden="1" customWidth="1"/>
    <col min="18" max="18" width="9.109375" style="67" hidden="1" customWidth="1"/>
    <col min="19" max="20" width="4.88671875" style="3" customWidth="1"/>
    <col min="21" max="28" width="12.33203125" style="3" customWidth="1"/>
    <col min="29" max="29" width="9.109375" style="1" customWidth="1"/>
    <col min="30" max="16384" width="9.109375" style="1"/>
  </cols>
  <sheetData>
    <row r="1" spans="2:28" x14ac:dyDescent="0.3">
      <c r="P1" s="140"/>
    </row>
    <row r="2" spans="2:28" x14ac:dyDescent="0.3">
      <c r="B2" s="1"/>
      <c r="C2" s="70"/>
      <c r="E2" s="502" t="s">
        <v>552</v>
      </c>
      <c r="F2" s="502"/>
      <c r="G2" s="502"/>
      <c r="H2" s="502"/>
      <c r="I2" s="502"/>
      <c r="J2" s="502"/>
      <c r="K2" s="502"/>
      <c r="L2" s="502"/>
      <c r="M2" s="502"/>
      <c r="N2" s="502"/>
      <c r="O2" s="279"/>
      <c r="P2" s="138"/>
      <c r="Q2" s="70"/>
      <c r="S2" s="502" t="s">
        <v>552</v>
      </c>
      <c r="T2" s="502"/>
      <c r="U2" s="502"/>
      <c r="V2" s="502"/>
      <c r="W2" s="502"/>
      <c r="X2" s="502"/>
      <c r="Y2" s="502"/>
      <c r="Z2" s="502"/>
      <c r="AA2" s="502"/>
      <c r="AB2" s="502"/>
    </row>
    <row r="3" spans="2:28" ht="16.2" thickBot="1" x14ac:dyDescent="0.35">
      <c r="B3" s="1"/>
      <c r="C3" s="70"/>
      <c r="E3" s="503" t="s">
        <v>233</v>
      </c>
      <c r="F3" s="503"/>
      <c r="G3" s="503"/>
      <c r="H3" s="503"/>
      <c r="I3" s="503"/>
      <c r="J3" s="503"/>
      <c r="K3" s="503"/>
      <c r="L3" s="503"/>
      <c r="M3" s="503"/>
      <c r="N3" s="503"/>
      <c r="O3" s="2"/>
      <c r="P3" s="138"/>
      <c r="Q3" s="70"/>
      <c r="S3" s="503" t="s">
        <v>234</v>
      </c>
      <c r="T3" s="503"/>
      <c r="U3" s="503"/>
      <c r="V3" s="503"/>
      <c r="W3" s="503"/>
      <c r="X3" s="503"/>
      <c r="Y3" s="503"/>
      <c r="Z3" s="503"/>
      <c r="AA3" s="503"/>
      <c r="AB3" s="503"/>
    </row>
    <row r="4" spans="2:28" x14ac:dyDescent="0.3">
      <c r="B4" s="1"/>
      <c r="C4" s="70"/>
      <c r="E4" s="2"/>
      <c r="F4" s="2"/>
      <c r="G4" s="2"/>
      <c r="H4" s="2"/>
      <c r="I4" s="2"/>
      <c r="J4" s="2"/>
      <c r="K4" s="2"/>
      <c r="L4" s="2"/>
      <c r="M4" s="2"/>
      <c r="N4" s="2"/>
      <c r="O4" s="2"/>
      <c r="P4" s="138"/>
      <c r="Q4" s="70"/>
      <c r="S4" s="2"/>
      <c r="T4" s="2"/>
      <c r="U4" s="2"/>
      <c r="V4" s="2"/>
      <c r="W4" s="2"/>
      <c r="X4" s="2"/>
      <c r="Y4" s="2"/>
      <c r="Z4" s="2"/>
      <c r="AA4" s="2"/>
      <c r="AB4" s="2"/>
    </row>
    <row r="5" spans="2:28" x14ac:dyDescent="0.3">
      <c r="B5" s="1"/>
      <c r="C5" s="70"/>
      <c r="E5" s="2"/>
      <c r="F5" s="2"/>
      <c r="H5" s="4" t="s">
        <v>0</v>
      </c>
      <c r="I5" s="57" t="str">
        <f>IF(Summary!E5="","",Summary!E5)</f>
        <v/>
      </c>
      <c r="J5" s="283"/>
      <c r="K5" s="283"/>
      <c r="L5" s="283"/>
      <c r="M5" s="283"/>
      <c r="N5" s="2"/>
      <c r="O5" s="2"/>
      <c r="P5" s="138"/>
      <c r="Q5" s="70"/>
      <c r="S5" s="2"/>
      <c r="T5" s="2"/>
      <c r="V5" s="4" t="s">
        <v>0</v>
      </c>
      <c r="W5" s="57" t="str">
        <f>IF(Summary!$S5="","",Summary!$S5)</f>
        <v/>
      </c>
      <c r="X5" s="355"/>
      <c r="Y5" s="355"/>
      <c r="Z5" s="355"/>
      <c r="AA5" s="355"/>
      <c r="AB5" s="2"/>
    </row>
    <row r="6" spans="2:28" x14ac:dyDescent="0.3">
      <c r="B6" s="1"/>
      <c r="C6" s="70"/>
      <c r="H6" s="4" t="s">
        <v>1</v>
      </c>
      <c r="I6" s="549" t="str">
        <f>IF(Summary!E6="","",Summary!E6)</f>
        <v/>
      </c>
      <c r="J6" s="550"/>
      <c r="K6" s="550"/>
      <c r="L6" s="550"/>
      <c r="M6" s="551"/>
      <c r="P6" s="138"/>
      <c r="Q6" s="70"/>
      <c r="V6" s="4" t="s">
        <v>1</v>
      </c>
      <c r="W6" s="549" t="str">
        <f>IF(Summary!$S6="","",Summary!$S6)</f>
        <v/>
      </c>
      <c r="X6" s="550"/>
      <c r="Y6" s="550"/>
      <c r="Z6" s="550"/>
      <c r="AA6" s="551"/>
    </row>
    <row r="7" spans="2:28" x14ac:dyDescent="0.3">
      <c r="B7" s="1"/>
      <c r="C7" s="70"/>
      <c r="H7" s="4"/>
      <c r="I7" s="281"/>
      <c r="J7" s="281"/>
      <c r="K7" s="283"/>
      <c r="L7" s="283"/>
      <c r="M7" s="283"/>
      <c r="P7" s="138"/>
      <c r="Q7" s="70"/>
      <c r="V7" s="4"/>
      <c r="W7" s="354"/>
      <c r="X7" s="354"/>
      <c r="Y7" s="355"/>
      <c r="Z7" s="355"/>
      <c r="AA7" s="355"/>
    </row>
    <row r="8" spans="2:28" x14ac:dyDescent="0.3">
      <c r="B8" s="1"/>
      <c r="C8" s="70"/>
      <c r="H8" s="4" t="s">
        <v>228</v>
      </c>
      <c r="I8" s="552" t="str">
        <f>IF(Summary!E8="","",Summary!E8)</f>
        <v/>
      </c>
      <c r="J8" s="552"/>
      <c r="K8" s="283"/>
      <c r="L8" s="283"/>
      <c r="M8" s="283"/>
      <c r="P8" s="138"/>
      <c r="Q8" s="70"/>
      <c r="V8" s="4" t="s">
        <v>228</v>
      </c>
      <c r="W8" s="557" t="str">
        <f>IF(Summary!$S8="","",Summary!$S8)</f>
        <v/>
      </c>
      <c r="X8" s="558"/>
      <c r="Y8" s="355"/>
      <c r="Z8" s="355"/>
      <c r="AA8" s="355"/>
    </row>
    <row r="9" spans="2:28" x14ac:dyDescent="0.3">
      <c r="B9" s="1"/>
      <c r="C9" s="70"/>
      <c r="H9" s="4"/>
      <c r="I9" s="254"/>
      <c r="J9" s="254"/>
      <c r="K9" s="283"/>
      <c r="L9" s="283"/>
      <c r="M9" s="283"/>
      <c r="P9" s="138"/>
      <c r="Q9" s="70"/>
      <c r="V9" s="4"/>
      <c r="W9" s="254"/>
      <c r="X9" s="254"/>
      <c r="Y9" s="355"/>
      <c r="Z9" s="355"/>
      <c r="AA9" s="355"/>
    </row>
    <row r="10" spans="2:28" x14ac:dyDescent="0.3">
      <c r="B10" s="1"/>
      <c r="C10" s="70"/>
      <c r="H10" s="4" t="s">
        <v>225</v>
      </c>
      <c r="I10" s="59">
        <f>IF(E16="",SUM(E20:E21),0)</f>
        <v>0</v>
      </c>
      <c r="J10" s="254"/>
      <c r="K10" s="283"/>
      <c r="L10" s="283"/>
      <c r="M10" s="283"/>
      <c r="P10" s="138"/>
      <c r="Q10" s="70"/>
      <c r="V10" s="4" t="s">
        <v>226</v>
      </c>
      <c r="W10" s="59">
        <f>IF(S16="",SUM(S20:S21),0)</f>
        <v>0</v>
      </c>
      <c r="X10" s="254"/>
      <c r="Y10" s="355"/>
      <c r="Z10" s="355"/>
      <c r="AA10" s="355"/>
    </row>
    <row r="11" spans="2:28" ht="16.2" thickBot="1" x14ac:dyDescent="0.35">
      <c r="B11" s="1"/>
      <c r="C11" s="70"/>
      <c r="E11" s="5"/>
      <c r="F11" s="5"/>
      <c r="G11" s="5"/>
      <c r="H11" s="5"/>
      <c r="I11" s="5"/>
      <c r="J11" s="5"/>
      <c r="K11" s="5"/>
      <c r="L11" s="5"/>
      <c r="M11" s="5"/>
      <c r="N11" s="5"/>
      <c r="P11" s="138"/>
      <c r="Q11" s="70"/>
      <c r="S11" s="5"/>
      <c r="T11" s="5"/>
      <c r="U11" s="5"/>
      <c r="V11" s="5"/>
      <c r="W11" s="5"/>
      <c r="X11" s="5"/>
      <c r="Y11" s="5"/>
      <c r="Z11" s="5"/>
      <c r="AA11" s="5"/>
      <c r="AB11" s="5"/>
    </row>
    <row r="12" spans="2:28" x14ac:dyDescent="0.3">
      <c r="P12" s="140"/>
    </row>
    <row r="13" spans="2:28" x14ac:dyDescent="0.3">
      <c r="B13" s="1"/>
      <c r="C13" s="70"/>
      <c r="E13" s="7"/>
      <c r="F13" s="7"/>
      <c r="G13" s="7"/>
      <c r="H13" s="7"/>
      <c r="I13" s="7"/>
      <c r="J13" s="7"/>
      <c r="K13" s="7"/>
      <c r="L13" s="7"/>
      <c r="M13" s="7"/>
      <c r="N13" s="7"/>
      <c r="O13" s="7"/>
      <c r="P13" s="138"/>
      <c r="Q13" s="70"/>
      <c r="S13" s="7"/>
      <c r="T13" s="7"/>
      <c r="U13" s="7"/>
      <c r="V13" s="7"/>
      <c r="W13" s="7"/>
      <c r="X13" s="7"/>
      <c r="Y13" s="7"/>
      <c r="Z13" s="7"/>
      <c r="AA13" s="7"/>
      <c r="AB13" s="7"/>
    </row>
    <row r="14" spans="2:28" ht="38.25" customHeight="1" x14ac:dyDescent="0.3">
      <c r="B14" s="1"/>
      <c r="C14" s="70"/>
      <c r="E14" s="571" t="s">
        <v>457</v>
      </c>
      <c r="F14" s="571"/>
      <c r="G14" s="571"/>
      <c r="H14" s="571"/>
      <c r="I14" s="571"/>
      <c r="J14" s="571"/>
      <c r="K14" s="571"/>
      <c r="L14" s="571"/>
      <c r="M14" s="571"/>
      <c r="N14" s="571"/>
      <c r="O14" s="284"/>
      <c r="P14" s="138"/>
      <c r="Q14" s="70"/>
      <c r="S14" s="571" t="s">
        <v>457</v>
      </c>
      <c r="T14" s="571"/>
      <c r="U14" s="571"/>
      <c r="V14" s="571"/>
      <c r="W14" s="571"/>
      <c r="X14" s="571"/>
      <c r="Y14" s="571"/>
      <c r="Z14" s="571"/>
      <c r="AA14" s="571"/>
      <c r="AB14" s="571"/>
    </row>
    <row r="15" spans="2:28" x14ac:dyDescent="0.3">
      <c r="B15" s="1"/>
      <c r="C15" s="70"/>
      <c r="P15" s="138"/>
      <c r="Q15" s="70"/>
    </row>
    <row r="16" spans="2:28" x14ac:dyDescent="0.3">
      <c r="B16" s="1"/>
      <c r="C16" s="70"/>
      <c r="D16" s="285"/>
      <c r="E16" s="543" t="str">
        <f>IF((COUNTIF(F20:F21,"X")&gt;1),"ERROR: SELECT ONLY ONE OPTION","")</f>
        <v/>
      </c>
      <c r="F16" s="543"/>
      <c r="G16" s="543"/>
      <c r="H16" s="543"/>
      <c r="I16" s="543"/>
      <c r="J16" s="543"/>
      <c r="K16" s="543"/>
      <c r="L16" s="543"/>
      <c r="M16" s="543"/>
      <c r="N16" s="543"/>
      <c r="O16" s="280"/>
      <c r="P16" s="138"/>
      <c r="Q16" s="70"/>
      <c r="R16" s="285"/>
      <c r="S16" s="543" t="str">
        <f>IF((COUNTIF(T20:T21,"X")&gt;1),"ERROR: SELECT ONLY ONE OPTION","")</f>
        <v/>
      </c>
      <c r="T16" s="543"/>
      <c r="U16" s="543"/>
      <c r="V16" s="543"/>
      <c r="W16" s="543"/>
      <c r="X16" s="543"/>
      <c r="Y16" s="543"/>
      <c r="Z16" s="543"/>
      <c r="AA16" s="543"/>
      <c r="AB16" s="543"/>
    </row>
    <row r="17" spans="2:28" x14ac:dyDescent="0.3">
      <c r="B17" s="1"/>
      <c r="C17" s="70"/>
      <c r="D17" s="285" t="s">
        <v>4</v>
      </c>
      <c r="E17" s="1"/>
      <c r="F17" s="1"/>
      <c r="G17" s="1"/>
      <c r="H17" s="1"/>
      <c r="P17" s="138"/>
      <c r="Q17" s="70"/>
      <c r="R17" s="285" t="s">
        <v>4</v>
      </c>
      <c r="S17" s="1"/>
      <c r="T17" s="1"/>
      <c r="U17" s="1"/>
      <c r="V17" s="1"/>
    </row>
    <row r="18" spans="2:28" ht="16.2" thickBot="1" x14ac:dyDescent="0.35">
      <c r="B18" s="1"/>
      <c r="C18" s="70"/>
      <c r="E18" s="499" t="s">
        <v>458</v>
      </c>
      <c r="F18" s="499"/>
      <c r="G18" s="499"/>
      <c r="H18" s="499"/>
      <c r="I18" s="499"/>
      <c r="J18" s="499"/>
      <c r="K18" s="499"/>
      <c r="L18" s="499"/>
      <c r="M18" s="499"/>
      <c r="N18" s="499"/>
      <c r="O18" s="279"/>
      <c r="P18" s="138"/>
      <c r="Q18" s="70"/>
      <c r="S18" s="499" t="s">
        <v>458</v>
      </c>
      <c r="T18" s="499"/>
      <c r="U18" s="499"/>
      <c r="V18" s="499"/>
      <c r="W18" s="499"/>
      <c r="X18" s="499"/>
      <c r="Y18" s="499"/>
      <c r="Z18" s="499"/>
      <c r="AA18" s="499"/>
      <c r="AB18" s="499"/>
    </row>
    <row r="19" spans="2:28" x14ac:dyDescent="0.3">
      <c r="B19" s="1"/>
      <c r="C19" s="282"/>
      <c r="D19" s="223" t="s">
        <v>232</v>
      </c>
      <c r="G19" s="10"/>
      <c r="H19" s="10"/>
      <c r="I19" s="10"/>
      <c r="J19" s="10"/>
      <c r="K19" s="10"/>
      <c r="L19" s="10"/>
      <c r="M19" s="10"/>
      <c r="N19" s="10"/>
      <c r="O19" s="10"/>
      <c r="P19" s="138"/>
      <c r="Q19" s="282"/>
      <c r="R19" s="223" t="s">
        <v>232</v>
      </c>
      <c r="U19" s="10"/>
      <c r="V19" s="10"/>
      <c r="W19" s="10"/>
      <c r="X19" s="10"/>
      <c r="Y19" s="10"/>
      <c r="Z19" s="10"/>
      <c r="AA19" s="10"/>
      <c r="AB19" s="10"/>
    </row>
    <row r="20" spans="2:28" ht="34.200000000000003" customHeight="1" x14ac:dyDescent="0.3">
      <c r="B20" s="1"/>
      <c r="C20" s="67"/>
      <c r="D20" s="130">
        <v>1</v>
      </c>
      <c r="E20" s="17" t="str">
        <f>IF(F20="X",D20,"")</f>
        <v/>
      </c>
      <c r="F20" s="64"/>
      <c r="G20" s="681" t="s">
        <v>459</v>
      </c>
      <c r="H20" s="682"/>
      <c r="I20" s="682"/>
      <c r="J20" s="682"/>
      <c r="K20" s="682"/>
      <c r="L20" s="682"/>
      <c r="M20" s="682"/>
      <c r="N20" s="682"/>
      <c r="O20" s="243"/>
      <c r="P20" s="1"/>
      <c r="Q20" s="67"/>
      <c r="R20" s="130">
        <v>1</v>
      </c>
      <c r="S20" s="17" t="str">
        <f>IF(T20="X",R20,"")</f>
        <v/>
      </c>
      <c r="T20" s="236"/>
      <c r="U20" s="681" t="s">
        <v>459</v>
      </c>
      <c r="V20" s="682"/>
      <c r="W20" s="682"/>
      <c r="X20" s="682"/>
      <c r="Y20" s="682"/>
      <c r="Z20" s="682"/>
      <c r="AA20" s="682"/>
      <c r="AB20" s="682"/>
    </row>
    <row r="21" spans="2:28" ht="46.2" customHeight="1" x14ac:dyDescent="0.3">
      <c r="B21" s="1"/>
      <c r="C21" s="67"/>
      <c r="D21" s="130">
        <v>2</v>
      </c>
      <c r="E21" s="17" t="str">
        <f>IF(F21="X",D21,"")</f>
        <v/>
      </c>
      <c r="F21" s="64"/>
      <c r="G21" s="681" t="s">
        <v>553</v>
      </c>
      <c r="H21" s="682"/>
      <c r="I21" s="682"/>
      <c r="J21" s="682"/>
      <c r="K21" s="682"/>
      <c r="L21" s="682"/>
      <c r="M21" s="682"/>
      <c r="N21" s="682"/>
      <c r="O21" s="243"/>
      <c r="P21" s="1"/>
      <c r="Q21" s="67"/>
      <c r="R21" s="130">
        <v>2</v>
      </c>
      <c r="S21" s="17" t="str">
        <f>IF(T21="X",R21,"")</f>
        <v/>
      </c>
      <c r="T21" s="236"/>
      <c r="U21" s="681" t="s">
        <v>460</v>
      </c>
      <c r="V21" s="682"/>
      <c r="W21" s="682"/>
      <c r="X21" s="682"/>
      <c r="Y21" s="682"/>
      <c r="Z21" s="682"/>
      <c r="AA21" s="682"/>
      <c r="AB21" s="682"/>
    </row>
    <row r="22" spans="2:28" ht="15" customHeight="1" x14ac:dyDescent="0.3">
      <c r="B22" s="1"/>
      <c r="C22" s="70"/>
      <c r="G22" s="11"/>
      <c r="P22" s="138"/>
      <c r="Q22" s="70"/>
      <c r="U22" s="11"/>
    </row>
    <row r="23" spans="2:28" ht="15" customHeight="1" x14ac:dyDescent="0.3">
      <c r="B23" s="1"/>
      <c r="C23" s="70"/>
      <c r="G23" s="11"/>
      <c r="P23" s="138"/>
      <c r="Q23" s="70"/>
      <c r="U23" s="11"/>
    </row>
    <row r="24" spans="2:28" ht="15" customHeight="1" x14ac:dyDescent="0.3">
      <c r="B24" s="1"/>
      <c r="C24" s="70"/>
      <c r="G24" s="11"/>
      <c r="P24" s="138"/>
      <c r="Q24" s="70"/>
      <c r="U24" s="11"/>
    </row>
    <row r="25" spans="2:28" ht="15" customHeight="1" x14ac:dyDescent="0.3">
      <c r="B25" s="1"/>
      <c r="C25" s="70"/>
      <c r="G25" s="11"/>
      <c r="P25" s="138"/>
      <c r="Q25" s="70"/>
      <c r="U25" s="11"/>
    </row>
    <row r="26" spans="2:28" ht="15" customHeight="1" x14ac:dyDescent="0.3">
      <c r="B26" s="1"/>
      <c r="C26" s="70"/>
      <c r="G26" s="11"/>
      <c r="P26" s="138"/>
      <c r="Q26" s="70"/>
      <c r="U26" s="11"/>
    </row>
    <row r="27" spans="2:28" x14ac:dyDescent="0.3">
      <c r="B27" s="1"/>
      <c r="C27" s="70"/>
      <c r="G27" s="11"/>
      <c r="P27" s="138"/>
      <c r="Q27" s="70"/>
      <c r="U27" s="11"/>
    </row>
    <row r="28" spans="2:28" x14ac:dyDescent="0.3">
      <c r="B28" s="1"/>
      <c r="C28" s="70"/>
      <c r="G28" s="11"/>
      <c r="P28" s="138"/>
      <c r="Q28" s="70"/>
      <c r="U28" s="11"/>
    </row>
    <row r="29" spans="2:28" x14ac:dyDescent="0.3">
      <c r="B29" s="1"/>
      <c r="C29" s="70"/>
      <c r="G29" s="11"/>
      <c r="P29" s="138"/>
      <c r="Q29" s="70"/>
      <c r="U29" s="11"/>
    </row>
    <row r="30" spans="2:28" x14ac:dyDescent="0.3">
      <c r="B30" s="1"/>
      <c r="C30" s="70"/>
      <c r="G30" s="11"/>
      <c r="P30" s="138"/>
      <c r="Q30" s="70"/>
      <c r="U30" s="11"/>
    </row>
    <row r="31" spans="2:28" x14ac:dyDescent="0.3">
      <c r="B31" s="1"/>
      <c r="C31" s="70"/>
      <c r="G31" s="11"/>
      <c r="P31" s="138"/>
      <c r="Q31" s="70"/>
      <c r="U31" s="11"/>
    </row>
    <row r="32" spans="2:28" s="11" customFormat="1" x14ac:dyDescent="0.3">
      <c r="C32" s="71"/>
      <c r="D32" s="67"/>
      <c r="P32" s="139"/>
      <c r="Q32" s="71"/>
      <c r="R32" s="67"/>
    </row>
    <row r="33" spans="2:28" ht="48.75" customHeight="1" x14ac:dyDescent="0.3">
      <c r="B33" s="1"/>
      <c r="C33" s="70"/>
      <c r="E33" s="500"/>
      <c r="F33" s="500"/>
      <c r="G33" s="500"/>
      <c r="H33" s="500"/>
      <c r="I33" s="500"/>
      <c r="J33" s="500"/>
      <c r="K33" s="500"/>
      <c r="L33" s="500"/>
      <c r="M33" s="500"/>
      <c r="N33" s="500"/>
      <c r="O33" s="278"/>
      <c r="P33" s="138"/>
      <c r="Q33" s="70"/>
      <c r="S33" s="500"/>
      <c r="T33" s="500"/>
      <c r="U33" s="500"/>
      <c r="V33" s="500"/>
      <c r="W33" s="500"/>
      <c r="X33" s="500"/>
      <c r="Y33" s="500"/>
      <c r="Z33" s="500"/>
      <c r="AA33" s="500"/>
      <c r="AB33" s="500"/>
    </row>
    <row r="34" spans="2:28" s="11" customFormat="1" ht="62.25" customHeight="1" x14ac:dyDescent="0.3">
      <c r="C34" s="71"/>
      <c r="D34" s="67"/>
      <c r="E34" s="500"/>
      <c r="F34" s="500"/>
      <c r="G34" s="500"/>
      <c r="H34" s="500"/>
      <c r="I34" s="500"/>
      <c r="J34" s="500"/>
      <c r="K34" s="500"/>
      <c r="L34" s="500"/>
      <c r="M34" s="500"/>
      <c r="N34" s="500"/>
      <c r="O34" s="349"/>
      <c r="P34" s="139"/>
      <c r="Q34" s="71"/>
      <c r="R34" s="67"/>
      <c r="S34" s="500"/>
      <c r="T34" s="500"/>
      <c r="U34" s="500"/>
      <c r="V34" s="500"/>
      <c r="W34" s="500"/>
      <c r="X34" s="500"/>
      <c r="Y34" s="500"/>
      <c r="Z34" s="500"/>
      <c r="AA34" s="500"/>
      <c r="AB34" s="500"/>
    </row>
    <row r="35" spans="2:28" s="11" customFormat="1" x14ac:dyDescent="0.3">
      <c r="C35" s="71"/>
      <c r="D35" s="67"/>
      <c r="P35" s="136"/>
      <c r="Q35" s="71"/>
      <c r="R35" s="67"/>
    </row>
    <row r="36" spans="2:28" s="11" customFormat="1" x14ac:dyDescent="0.3">
      <c r="C36" s="71"/>
      <c r="D36" s="67"/>
      <c r="P36" s="136"/>
      <c r="Q36" s="71"/>
      <c r="R36" s="67"/>
    </row>
    <row r="37" spans="2:28" s="11" customFormat="1" x14ac:dyDescent="0.3">
      <c r="C37" s="71"/>
      <c r="D37" s="67"/>
      <c r="P37" s="136"/>
      <c r="Q37" s="71"/>
      <c r="R37" s="67"/>
    </row>
    <row r="39" spans="2:28" x14ac:dyDescent="0.3">
      <c r="B39" s="1"/>
      <c r="C39" s="70"/>
      <c r="E39" s="13"/>
      <c r="F39" s="13"/>
      <c r="G39" s="14"/>
      <c r="P39" s="133"/>
      <c r="Q39" s="70"/>
      <c r="S39" s="13"/>
      <c r="T39" s="13"/>
      <c r="U39" s="14"/>
    </row>
    <row r="46" spans="2:28" x14ac:dyDescent="0.3">
      <c r="B46" s="1"/>
      <c r="C46" s="70"/>
      <c r="E46" s="1"/>
      <c r="F46" s="1"/>
      <c r="H46" s="1"/>
      <c r="I46" s="1"/>
      <c r="J46" s="1"/>
      <c r="K46" s="1"/>
      <c r="L46" s="1"/>
      <c r="M46" s="1"/>
      <c r="N46" s="1"/>
      <c r="O46" s="1"/>
      <c r="P46" s="133"/>
      <c r="Q46" s="70"/>
      <c r="S46" s="1"/>
      <c r="T46" s="1"/>
      <c r="V46" s="1"/>
      <c r="W46" s="1"/>
      <c r="X46" s="1"/>
      <c r="Y46" s="1"/>
      <c r="Z46" s="1"/>
      <c r="AA46" s="1"/>
      <c r="AB46" s="1"/>
    </row>
  </sheetData>
  <sheetProtection algorithmName="SHA-512" hashValue="FkDLP1OJKbxe5NDGnOBs8gI478JvnhbfidJYyTx9mHXaKFFgELDbDZNUHlwmOSGm4Bl+utwkbwxZHy/5rgCXEg==" saltValue="Ioa/oTx8gqnv6zh9APpPIQ==" spinCount="100000" sheet="1" selectLockedCells="1"/>
  <mergeCells count="22">
    <mergeCell ref="S2:AB2"/>
    <mergeCell ref="S3:AB3"/>
    <mergeCell ref="W6:AA6"/>
    <mergeCell ref="W8:X8"/>
    <mergeCell ref="S14:AB14"/>
    <mergeCell ref="S16:AB16"/>
    <mergeCell ref="S18:AB18"/>
    <mergeCell ref="E33:N33"/>
    <mergeCell ref="E34:N34"/>
    <mergeCell ref="E18:N18"/>
    <mergeCell ref="G20:N20"/>
    <mergeCell ref="G21:N21"/>
    <mergeCell ref="U20:AB20"/>
    <mergeCell ref="U21:AB21"/>
    <mergeCell ref="S33:AB33"/>
    <mergeCell ref="S34:AB34"/>
    <mergeCell ref="E16:N16"/>
    <mergeCell ref="E2:N2"/>
    <mergeCell ref="E3:N3"/>
    <mergeCell ref="I6:M6"/>
    <mergeCell ref="I8:J8"/>
    <mergeCell ref="E14:N14"/>
  </mergeCells>
  <dataValidations count="1">
    <dataValidation type="list" allowBlank="1" showInputMessage="1" showErrorMessage="1" sqref="F20:F21 T20:T21">
      <formula1>$D$16:$D$17</formula1>
    </dataValidation>
  </dataValidations>
  <pageMargins left="0.7" right="0.7" top="0.75" bottom="0.75" header="0.3" footer="0.3"/>
  <pageSetup scale="71" orientation="portrait" r:id="rId1"/>
  <headerFooter>
    <oddFooter>&amp;CTab: &amp;A&amp;RPrint Date: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showGridLines="0" view="pageBreakPreview" zoomScale="115" zoomScaleNormal="100" zoomScaleSheetLayoutView="115" workbookViewId="0">
      <selection activeCell="F21" sqref="F21"/>
    </sheetView>
  </sheetViews>
  <sheetFormatPr defaultColWidth="9.109375" defaultRowHeight="15.6" x14ac:dyDescent="0.3"/>
  <cols>
    <col min="1" max="1" width="2.109375" style="1" customWidth="1"/>
    <col min="2" max="2" width="9.109375" style="3" hidden="1" customWidth="1"/>
    <col min="3" max="3" width="9.109375" style="69" hidden="1" customWidth="1"/>
    <col min="4" max="4" width="9.109375" style="67" hidden="1" customWidth="1"/>
    <col min="5" max="6" width="4.88671875" style="3" customWidth="1"/>
    <col min="7" max="14" width="12.33203125" style="3" customWidth="1"/>
    <col min="15" max="15" width="2.109375" style="3" customWidth="1"/>
    <col min="16" max="16" width="11.6640625" style="18" hidden="1" customWidth="1"/>
    <col min="17" max="17" width="9.109375" style="69" hidden="1" customWidth="1"/>
    <col min="18" max="18" width="9.109375" style="67" hidden="1" customWidth="1"/>
    <col min="19" max="20" width="4.88671875" style="3" customWidth="1"/>
    <col min="21" max="28" width="12.33203125" style="3" customWidth="1"/>
    <col min="29" max="29" width="9.109375" style="1" customWidth="1"/>
    <col min="30" max="16384" width="9.109375" style="1"/>
  </cols>
  <sheetData>
    <row r="1" spans="2:28" x14ac:dyDescent="0.3">
      <c r="P1" s="140"/>
    </row>
    <row r="2" spans="2:28" x14ac:dyDescent="0.3">
      <c r="B2" s="1"/>
      <c r="C2" s="70"/>
      <c r="E2" s="502" t="s">
        <v>497</v>
      </c>
      <c r="F2" s="502"/>
      <c r="G2" s="502"/>
      <c r="H2" s="502"/>
      <c r="I2" s="502"/>
      <c r="J2" s="502"/>
      <c r="K2" s="502"/>
      <c r="L2" s="502"/>
      <c r="M2" s="502"/>
      <c r="N2" s="502"/>
      <c r="O2" s="399"/>
      <c r="P2" s="138"/>
      <c r="Q2" s="70"/>
      <c r="S2" s="502" t="s">
        <v>497</v>
      </c>
      <c r="T2" s="502"/>
      <c r="U2" s="502"/>
      <c r="V2" s="502"/>
      <c r="W2" s="502"/>
      <c r="X2" s="502"/>
      <c r="Y2" s="502"/>
      <c r="Z2" s="502"/>
      <c r="AA2" s="502"/>
      <c r="AB2" s="502"/>
    </row>
    <row r="3" spans="2:28" ht="16.2" thickBot="1" x14ac:dyDescent="0.35">
      <c r="B3" s="1"/>
      <c r="C3" s="70"/>
      <c r="E3" s="503" t="s">
        <v>233</v>
      </c>
      <c r="F3" s="503"/>
      <c r="G3" s="503"/>
      <c r="H3" s="503"/>
      <c r="I3" s="503"/>
      <c r="J3" s="503"/>
      <c r="K3" s="503"/>
      <c r="L3" s="503"/>
      <c r="M3" s="503"/>
      <c r="N3" s="503"/>
      <c r="O3" s="2"/>
      <c r="P3" s="138"/>
      <c r="Q3" s="70"/>
      <c r="S3" s="503" t="s">
        <v>234</v>
      </c>
      <c r="T3" s="503"/>
      <c r="U3" s="503"/>
      <c r="V3" s="503"/>
      <c r="W3" s="503"/>
      <c r="X3" s="503"/>
      <c r="Y3" s="503"/>
      <c r="Z3" s="503"/>
      <c r="AA3" s="503"/>
      <c r="AB3" s="503"/>
    </row>
    <row r="4" spans="2:28" x14ac:dyDescent="0.3">
      <c r="B4" s="1"/>
      <c r="C4" s="70"/>
      <c r="E4" s="2"/>
      <c r="F4" s="2"/>
      <c r="G4" s="2"/>
      <c r="H4" s="2"/>
      <c r="I4" s="2"/>
      <c r="J4" s="2"/>
      <c r="K4" s="2"/>
      <c r="L4" s="2"/>
      <c r="M4" s="2"/>
      <c r="N4" s="2"/>
      <c r="O4" s="2"/>
      <c r="P4" s="138"/>
      <c r="Q4" s="70"/>
      <c r="S4" s="2"/>
      <c r="T4" s="2"/>
      <c r="U4" s="2"/>
      <c r="V4" s="2"/>
      <c r="W4" s="2"/>
      <c r="X4" s="2"/>
      <c r="Y4" s="2"/>
      <c r="Z4" s="2"/>
      <c r="AA4" s="2"/>
      <c r="AB4" s="2"/>
    </row>
    <row r="5" spans="2:28" x14ac:dyDescent="0.3">
      <c r="B5" s="1"/>
      <c r="C5" s="70"/>
      <c r="E5" s="2"/>
      <c r="F5" s="2"/>
      <c r="H5" s="402" t="s">
        <v>0</v>
      </c>
      <c r="I5" s="57" t="str">
        <f>IF(Summary!E5="","",Summary!E5)</f>
        <v/>
      </c>
      <c r="J5" s="397"/>
      <c r="K5" s="397"/>
      <c r="L5" s="397"/>
      <c r="M5" s="397"/>
      <c r="N5" s="2"/>
      <c r="O5" s="2"/>
      <c r="P5" s="138"/>
      <c r="Q5" s="70"/>
      <c r="S5" s="2"/>
      <c r="T5" s="2"/>
      <c r="V5" s="402" t="s">
        <v>0</v>
      </c>
      <c r="W5" s="57" t="str">
        <f>IF(Summary!$S5="","",Summary!$S5)</f>
        <v/>
      </c>
      <c r="X5" s="397"/>
      <c r="Y5" s="397"/>
      <c r="Z5" s="397"/>
      <c r="AA5" s="397"/>
      <c r="AB5" s="2"/>
    </row>
    <row r="6" spans="2:28" x14ac:dyDescent="0.3">
      <c r="B6" s="1"/>
      <c r="C6" s="70"/>
      <c r="H6" s="402" t="s">
        <v>1</v>
      </c>
      <c r="I6" s="549" t="str">
        <f>IF(Summary!E6="","",Summary!E6)</f>
        <v/>
      </c>
      <c r="J6" s="550"/>
      <c r="K6" s="550"/>
      <c r="L6" s="550"/>
      <c r="M6" s="551"/>
      <c r="P6" s="138"/>
      <c r="Q6" s="70"/>
      <c r="V6" s="402" t="s">
        <v>1</v>
      </c>
      <c r="W6" s="549" t="str">
        <f>IF(Summary!$S6="","",Summary!$S6)</f>
        <v/>
      </c>
      <c r="X6" s="550"/>
      <c r="Y6" s="550"/>
      <c r="Z6" s="550"/>
      <c r="AA6" s="551"/>
    </row>
    <row r="7" spans="2:28" x14ac:dyDescent="0.3">
      <c r="B7" s="1"/>
      <c r="C7" s="70"/>
      <c r="H7" s="402"/>
      <c r="I7" s="395"/>
      <c r="J7" s="395"/>
      <c r="K7" s="397"/>
      <c r="L7" s="397"/>
      <c r="M7" s="397"/>
      <c r="P7" s="138"/>
      <c r="Q7" s="70"/>
      <c r="V7" s="402"/>
      <c r="W7" s="395"/>
      <c r="X7" s="395"/>
      <c r="Y7" s="397"/>
      <c r="Z7" s="397"/>
      <c r="AA7" s="397"/>
    </row>
    <row r="8" spans="2:28" x14ac:dyDescent="0.3">
      <c r="B8" s="1"/>
      <c r="C8" s="70"/>
      <c r="H8" s="402" t="s">
        <v>228</v>
      </c>
      <c r="I8" s="552" t="str">
        <f>IF(Summary!E8="","",Summary!E8)</f>
        <v/>
      </c>
      <c r="J8" s="552"/>
      <c r="K8" s="397"/>
      <c r="L8" s="397"/>
      <c r="M8" s="397"/>
      <c r="P8" s="138"/>
      <c r="Q8" s="70"/>
      <c r="V8" s="402" t="s">
        <v>228</v>
      </c>
      <c r="W8" s="557" t="str">
        <f>IF(Summary!$S8="","",Summary!$S8)</f>
        <v/>
      </c>
      <c r="X8" s="558"/>
      <c r="Y8" s="397"/>
      <c r="Z8" s="397"/>
      <c r="AA8" s="397"/>
    </row>
    <row r="9" spans="2:28" x14ac:dyDescent="0.3">
      <c r="B9" s="1"/>
      <c r="C9" s="70"/>
      <c r="H9" s="402"/>
      <c r="I9" s="254"/>
      <c r="J9" s="254"/>
      <c r="K9" s="397"/>
      <c r="L9" s="397"/>
      <c r="M9" s="397"/>
      <c r="P9" s="138"/>
      <c r="Q9" s="70"/>
      <c r="V9" s="402"/>
      <c r="W9" s="254"/>
      <c r="X9" s="254"/>
      <c r="Y9" s="397"/>
      <c r="Z9" s="397"/>
      <c r="AA9" s="397"/>
    </row>
    <row r="10" spans="2:28" x14ac:dyDescent="0.3">
      <c r="B10" s="1"/>
      <c r="C10" s="70"/>
      <c r="H10" s="402" t="s">
        <v>225</v>
      </c>
      <c r="I10" s="59">
        <f>IF(E16="",SUM(E20:E21),0)</f>
        <v>0</v>
      </c>
      <c r="J10" s="254"/>
      <c r="K10" s="397"/>
      <c r="L10" s="397"/>
      <c r="M10" s="397"/>
      <c r="P10" s="138"/>
      <c r="Q10" s="70"/>
      <c r="V10" s="402" t="s">
        <v>226</v>
      </c>
      <c r="W10" s="59">
        <f>IF(S16="",SUM(S20:S21),0)</f>
        <v>0</v>
      </c>
      <c r="X10" s="254"/>
      <c r="Y10" s="397"/>
      <c r="Z10" s="397"/>
      <c r="AA10" s="397"/>
    </row>
    <row r="11" spans="2:28" ht="16.2" thickBot="1" x14ac:dyDescent="0.35">
      <c r="B11" s="1"/>
      <c r="C11" s="70"/>
      <c r="E11" s="5"/>
      <c r="F11" s="5"/>
      <c r="G11" s="5"/>
      <c r="H11" s="5"/>
      <c r="I11" s="5"/>
      <c r="J11" s="5"/>
      <c r="K11" s="5"/>
      <c r="L11" s="5"/>
      <c r="M11" s="5"/>
      <c r="N11" s="5"/>
      <c r="P11" s="138"/>
      <c r="Q11" s="70"/>
      <c r="S11" s="5"/>
      <c r="T11" s="5"/>
      <c r="U11" s="5"/>
      <c r="V11" s="5"/>
      <c r="W11" s="5"/>
      <c r="X11" s="5"/>
      <c r="Y11" s="5"/>
      <c r="Z11" s="5"/>
      <c r="AA11" s="5"/>
      <c r="AB11" s="5"/>
    </row>
    <row r="12" spans="2:28" x14ac:dyDescent="0.3">
      <c r="P12" s="140"/>
    </row>
    <row r="13" spans="2:28" x14ac:dyDescent="0.3">
      <c r="B13" s="1"/>
      <c r="C13" s="70"/>
      <c r="E13" s="7"/>
      <c r="F13" s="7"/>
      <c r="G13" s="7"/>
      <c r="H13" s="7"/>
      <c r="I13" s="7"/>
      <c r="J13" s="7"/>
      <c r="K13" s="7"/>
      <c r="L13" s="7"/>
      <c r="M13" s="7"/>
      <c r="N13" s="7"/>
      <c r="O13" s="7"/>
      <c r="P13" s="138"/>
      <c r="Q13" s="70"/>
      <c r="S13" s="7"/>
      <c r="T13" s="7"/>
      <c r="U13" s="7"/>
      <c r="V13" s="7"/>
      <c r="W13" s="7"/>
      <c r="X13" s="7"/>
      <c r="Y13" s="7"/>
      <c r="Z13" s="7"/>
      <c r="AA13" s="7"/>
      <c r="AB13" s="7"/>
    </row>
    <row r="14" spans="2:28" ht="38.25" customHeight="1" x14ac:dyDescent="0.3">
      <c r="B14" s="1"/>
      <c r="C14" s="70"/>
      <c r="E14" s="571" t="s">
        <v>461</v>
      </c>
      <c r="F14" s="571"/>
      <c r="G14" s="571"/>
      <c r="H14" s="571"/>
      <c r="I14" s="571"/>
      <c r="J14" s="571"/>
      <c r="K14" s="571"/>
      <c r="L14" s="571"/>
      <c r="M14" s="571"/>
      <c r="N14" s="571"/>
      <c r="O14" s="398"/>
      <c r="P14" s="138"/>
      <c r="Q14" s="70"/>
      <c r="S14" s="571" t="s">
        <v>461</v>
      </c>
      <c r="T14" s="571"/>
      <c r="U14" s="571"/>
      <c r="V14" s="571"/>
      <c r="W14" s="571"/>
      <c r="X14" s="571"/>
      <c r="Y14" s="571"/>
      <c r="Z14" s="571"/>
      <c r="AA14" s="571"/>
      <c r="AB14" s="571"/>
    </row>
    <row r="15" spans="2:28" x14ac:dyDescent="0.3">
      <c r="B15" s="1"/>
      <c r="C15" s="70"/>
      <c r="P15" s="138"/>
      <c r="Q15" s="70"/>
    </row>
    <row r="16" spans="2:28" x14ac:dyDescent="0.3">
      <c r="B16" s="1"/>
      <c r="C16" s="70"/>
      <c r="D16" s="401"/>
      <c r="E16" s="543" t="str">
        <f>IF((COUNTIF(F20:F21,"X")&gt;1),"ERROR: SELECT ONLY ONE OPTION","")</f>
        <v/>
      </c>
      <c r="F16" s="543"/>
      <c r="G16" s="543"/>
      <c r="H16" s="543"/>
      <c r="I16" s="543"/>
      <c r="J16" s="543"/>
      <c r="K16" s="543"/>
      <c r="L16" s="543"/>
      <c r="M16" s="543"/>
      <c r="N16" s="543"/>
      <c r="O16" s="394"/>
      <c r="P16" s="138"/>
      <c r="Q16" s="70"/>
      <c r="R16" s="401"/>
      <c r="S16" s="543" t="str">
        <f>IF((COUNTIF(T20:T21,"X")&gt;1),"ERROR: SELECT ONLY ONE OPTION","")</f>
        <v/>
      </c>
      <c r="T16" s="543"/>
      <c r="U16" s="543"/>
      <c r="V16" s="543"/>
      <c r="W16" s="543"/>
      <c r="X16" s="543"/>
      <c r="Y16" s="543"/>
      <c r="Z16" s="543"/>
      <c r="AA16" s="543"/>
      <c r="AB16" s="543"/>
    </row>
    <row r="17" spans="2:28" x14ac:dyDescent="0.3">
      <c r="B17" s="1"/>
      <c r="C17" s="70"/>
      <c r="D17" s="401" t="s">
        <v>4</v>
      </c>
      <c r="E17" s="1"/>
      <c r="F17" s="1"/>
      <c r="G17" s="1"/>
      <c r="H17" s="1"/>
      <c r="P17" s="138"/>
      <c r="Q17" s="70"/>
      <c r="R17" s="401" t="s">
        <v>4</v>
      </c>
      <c r="S17" s="1"/>
      <c r="T17" s="1"/>
      <c r="U17" s="1"/>
      <c r="V17" s="1"/>
    </row>
    <row r="18" spans="2:28" ht="16.2" thickBot="1" x14ac:dyDescent="0.35">
      <c r="B18" s="1"/>
      <c r="C18" s="70"/>
      <c r="E18" s="499" t="s">
        <v>462</v>
      </c>
      <c r="F18" s="499"/>
      <c r="G18" s="499"/>
      <c r="H18" s="499"/>
      <c r="I18" s="499"/>
      <c r="J18" s="499"/>
      <c r="K18" s="499"/>
      <c r="L18" s="499"/>
      <c r="M18" s="499"/>
      <c r="N18" s="499"/>
      <c r="O18" s="399"/>
      <c r="P18" s="138"/>
      <c r="Q18" s="70"/>
      <c r="S18" s="499" t="s">
        <v>462</v>
      </c>
      <c r="T18" s="499"/>
      <c r="U18" s="499"/>
      <c r="V18" s="499"/>
      <c r="W18" s="499"/>
      <c r="X18" s="499"/>
      <c r="Y18" s="499"/>
      <c r="Z18" s="499"/>
      <c r="AA18" s="499"/>
      <c r="AB18" s="499"/>
    </row>
    <row r="19" spans="2:28" x14ac:dyDescent="0.3">
      <c r="B19" s="1"/>
      <c r="C19" s="396"/>
      <c r="D19" s="223" t="s">
        <v>232</v>
      </c>
      <c r="G19" s="10"/>
      <c r="H19" s="10"/>
      <c r="I19" s="10"/>
      <c r="J19" s="10"/>
      <c r="K19" s="10"/>
      <c r="L19" s="10"/>
      <c r="M19" s="10"/>
      <c r="N19" s="10"/>
      <c r="O19" s="10"/>
      <c r="P19" s="138"/>
      <c r="Q19" s="396"/>
      <c r="R19" s="223" t="s">
        <v>232</v>
      </c>
      <c r="U19" s="10"/>
      <c r="V19" s="10"/>
      <c r="W19" s="10"/>
      <c r="X19" s="10"/>
      <c r="Y19" s="10"/>
      <c r="Z19" s="10"/>
      <c r="AA19" s="10"/>
      <c r="AB19" s="10"/>
    </row>
    <row r="20" spans="2:28" ht="34.200000000000003" customHeight="1" x14ac:dyDescent="0.3">
      <c r="B20" s="1"/>
      <c r="C20" s="67"/>
      <c r="D20" s="130">
        <v>1</v>
      </c>
      <c r="E20" s="403" t="str">
        <f>IF(F20="X",D20,"")</f>
        <v/>
      </c>
      <c r="F20" s="64"/>
      <c r="G20" s="681" t="s">
        <v>463</v>
      </c>
      <c r="H20" s="682"/>
      <c r="I20" s="682"/>
      <c r="J20" s="682"/>
      <c r="K20" s="682"/>
      <c r="L20" s="682"/>
      <c r="M20" s="682"/>
      <c r="N20" s="682"/>
      <c r="O20" s="243"/>
      <c r="P20" s="1"/>
      <c r="Q20" s="67"/>
      <c r="R20" s="130">
        <v>1</v>
      </c>
      <c r="S20" s="403" t="str">
        <f>IF(T20="X",R20,"")</f>
        <v/>
      </c>
      <c r="T20" s="236"/>
      <c r="U20" s="681" t="s">
        <v>463</v>
      </c>
      <c r="V20" s="682"/>
      <c r="W20" s="682"/>
      <c r="X20" s="682"/>
      <c r="Y20" s="682"/>
      <c r="Z20" s="682"/>
      <c r="AA20" s="682"/>
      <c r="AB20" s="682"/>
    </row>
    <row r="21" spans="2:28" ht="46.2" customHeight="1" x14ac:dyDescent="0.3">
      <c r="B21" s="1"/>
      <c r="C21" s="67"/>
      <c r="D21" s="130">
        <v>2</v>
      </c>
      <c r="E21" s="403" t="str">
        <f>IF(F21="X",D21,"")</f>
        <v/>
      </c>
      <c r="F21" s="64"/>
      <c r="G21" s="681" t="s">
        <v>464</v>
      </c>
      <c r="H21" s="682"/>
      <c r="I21" s="682"/>
      <c r="J21" s="682"/>
      <c r="K21" s="682"/>
      <c r="L21" s="682"/>
      <c r="M21" s="682"/>
      <c r="N21" s="682"/>
      <c r="O21" s="243"/>
      <c r="P21" s="1"/>
      <c r="Q21" s="67"/>
      <c r="R21" s="130">
        <v>2</v>
      </c>
      <c r="S21" s="403" t="str">
        <f>IF(T21="X",R21,"")</f>
        <v/>
      </c>
      <c r="T21" s="236"/>
      <c r="U21" s="681" t="s">
        <v>464</v>
      </c>
      <c r="V21" s="682"/>
      <c r="W21" s="682"/>
      <c r="X21" s="682"/>
      <c r="Y21" s="682"/>
      <c r="Z21" s="682"/>
      <c r="AA21" s="682"/>
      <c r="AB21" s="682"/>
    </row>
    <row r="22" spans="2:28" ht="15" customHeight="1" x14ac:dyDescent="0.3">
      <c r="B22" s="1"/>
      <c r="C22" s="70"/>
      <c r="G22" s="11"/>
      <c r="P22" s="138"/>
      <c r="Q22" s="70"/>
      <c r="U22" s="11"/>
    </row>
    <row r="23" spans="2:28" ht="15" customHeight="1" x14ac:dyDescent="0.3">
      <c r="B23" s="1"/>
      <c r="C23" s="70"/>
      <c r="G23" s="11"/>
      <c r="P23" s="138"/>
      <c r="Q23" s="70"/>
      <c r="U23" s="11"/>
    </row>
    <row r="24" spans="2:28" ht="15" customHeight="1" x14ac:dyDescent="0.3">
      <c r="B24" s="1"/>
      <c r="C24" s="70"/>
      <c r="G24" s="11"/>
      <c r="P24" s="138"/>
      <c r="Q24" s="70"/>
      <c r="U24" s="11"/>
    </row>
    <row r="25" spans="2:28" ht="15" customHeight="1" x14ac:dyDescent="0.3">
      <c r="B25" s="1"/>
      <c r="C25" s="70"/>
      <c r="G25" s="11"/>
      <c r="P25" s="138"/>
      <c r="Q25" s="70"/>
      <c r="U25" s="11"/>
    </row>
    <row r="26" spans="2:28" ht="15" customHeight="1" x14ac:dyDescent="0.3">
      <c r="B26" s="1"/>
      <c r="C26" s="70"/>
      <c r="G26" s="11"/>
      <c r="P26" s="138"/>
      <c r="Q26" s="70"/>
      <c r="U26" s="11"/>
    </row>
    <row r="27" spans="2:28" x14ac:dyDescent="0.3">
      <c r="B27" s="1"/>
      <c r="C27" s="70"/>
      <c r="G27" s="11"/>
      <c r="P27" s="138"/>
      <c r="Q27" s="70"/>
      <c r="U27" s="11"/>
    </row>
    <row r="28" spans="2:28" x14ac:dyDescent="0.3">
      <c r="B28" s="1"/>
      <c r="C28" s="70"/>
      <c r="G28" s="11"/>
      <c r="P28" s="138"/>
      <c r="Q28" s="70"/>
      <c r="U28" s="11"/>
    </row>
    <row r="29" spans="2:28" x14ac:dyDescent="0.3">
      <c r="B29" s="1"/>
      <c r="C29" s="70"/>
      <c r="G29" s="11"/>
      <c r="P29" s="138"/>
      <c r="Q29" s="70"/>
      <c r="U29" s="11"/>
    </row>
    <row r="30" spans="2:28" x14ac:dyDescent="0.3">
      <c r="B30" s="1"/>
      <c r="C30" s="70"/>
      <c r="G30" s="11"/>
      <c r="P30" s="138"/>
      <c r="Q30" s="70"/>
      <c r="U30" s="11"/>
    </row>
    <row r="31" spans="2:28" x14ac:dyDescent="0.3">
      <c r="B31" s="1"/>
      <c r="C31" s="70"/>
      <c r="G31" s="11"/>
      <c r="P31" s="138"/>
      <c r="Q31" s="70"/>
      <c r="U31" s="11"/>
    </row>
    <row r="32" spans="2:28" s="11" customFormat="1" x14ac:dyDescent="0.3">
      <c r="C32" s="71"/>
      <c r="D32" s="67"/>
      <c r="P32" s="139"/>
      <c r="Q32" s="71"/>
      <c r="R32" s="67"/>
    </row>
    <row r="33" spans="2:28" ht="48.75" customHeight="1" x14ac:dyDescent="0.3">
      <c r="B33" s="1"/>
      <c r="C33" s="70"/>
      <c r="E33" s="500"/>
      <c r="F33" s="500"/>
      <c r="G33" s="500"/>
      <c r="H33" s="500"/>
      <c r="I33" s="500"/>
      <c r="J33" s="500"/>
      <c r="K33" s="500"/>
      <c r="L33" s="500"/>
      <c r="M33" s="500"/>
      <c r="N33" s="500"/>
      <c r="O33" s="393"/>
      <c r="P33" s="138"/>
      <c r="Q33" s="70"/>
      <c r="S33" s="500"/>
      <c r="T33" s="500"/>
      <c r="U33" s="500"/>
      <c r="V33" s="500"/>
      <c r="W33" s="500"/>
      <c r="X33" s="500"/>
      <c r="Y33" s="500"/>
      <c r="Z33" s="500"/>
      <c r="AA33" s="500"/>
      <c r="AB33" s="500"/>
    </row>
    <row r="34" spans="2:28" s="11" customFormat="1" ht="62.25" customHeight="1" x14ac:dyDescent="0.3">
      <c r="C34" s="71"/>
      <c r="D34" s="67"/>
      <c r="E34" s="500"/>
      <c r="F34" s="500"/>
      <c r="G34" s="500"/>
      <c r="H34" s="500"/>
      <c r="I34" s="500"/>
      <c r="J34" s="500"/>
      <c r="K34" s="500"/>
      <c r="L34" s="500"/>
      <c r="M34" s="500"/>
      <c r="N34" s="500"/>
      <c r="O34" s="393"/>
      <c r="P34" s="139"/>
      <c r="Q34" s="71"/>
      <c r="R34" s="67"/>
      <c r="S34" s="500"/>
      <c r="T34" s="500"/>
      <c r="U34" s="500"/>
      <c r="V34" s="500"/>
      <c r="W34" s="500"/>
      <c r="X34" s="500"/>
      <c r="Y34" s="500"/>
      <c r="Z34" s="500"/>
      <c r="AA34" s="500"/>
      <c r="AB34" s="500"/>
    </row>
    <row r="35" spans="2:28" s="11" customFormat="1" x14ac:dyDescent="0.3">
      <c r="C35" s="71"/>
      <c r="D35" s="67"/>
      <c r="P35" s="136"/>
      <c r="Q35" s="71"/>
      <c r="R35" s="67"/>
    </row>
    <row r="36" spans="2:28" s="11" customFormat="1" x14ac:dyDescent="0.3">
      <c r="C36" s="71"/>
      <c r="D36" s="67"/>
      <c r="P36" s="136"/>
      <c r="Q36" s="71"/>
      <c r="R36" s="67"/>
    </row>
    <row r="37" spans="2:28" s="11" customFormat="1" x14ac:dyDescent="0.3">
      <c r="C37" s="71"/>
      <c r="D37" s="67"/>
      <c r="P37" s="136"/>
      <c r="Q37" s="71"/>
      <c r="R37" s="67"/>
    </row>
    <row r="39" spans="2:28" x14ac:dyDescent="0.3">
      <c r="B39" s="1"/>
      <c r="C39" s="70"/>
      <c r="E39" s="13"/>
      <c r="F39" s="13"/>
      <c r="G39" s="14"/>
      <c r="P39" s="133"/>
      <c r="Q39" s="70"/>
      <c r="S39" s="13"/>
      <c r="T39" s="13"/>
      <c r="U39" s="14"/>
    </row>
    <row r="46" spans="2:28" x14ac:dyDescent="0.3">
      <c r="B46" s="1"/>
      <c r="C46" s="70"/>
      <c r="E46" s="1"/>
      <c r="F46" s="1"/>
      <c r="H46" s="1"/>
      <c r="I46" s="1"/>
      <c r="J46" s="1"/>
      <c r="K46" s="1"/>
      <c r="L46" s="1"/>
      <c r="M46" s="1"/>
      <c r="N46" s="1"/>
      <c r="O46" s="1"/>
      <c r="P46" s="133"/>
      <c r="Q46" s="70"/>
      <c r="S46" s="1"/>
      <c r="T46" s="1"/>
      <c r="V46" s="1"/>
      <c r="W46" s="1"/>
      <c r="X46" s="1"/>
      <c r="Y46" s="1"/>
      <c r="Z46" s="1"/>
      <c r="AA46" s="1"/>
      <c r="AB46" s="1"/>
    </row>
  </sheetData>
  <sheetProtection algorithmName="SHA-512" hashValue="iHuxL4V3QkJU9ZxVgBFfrR0q8Lkj53v7ujOpimcE1DQjD6AdnEc8GNv/N58bUoXH3Ee8Steg2cCQSCbbWcwc3Q==" saltValue="YXplvGOK6fd6gNekPPrX2w==" spinCount="100000" sheet="1" selectLockedCells="1"/>
  <mergeCells count="22">
    <mergeCell ref="E2:N2"/>
    <mergeCell ref="S2:AB2"/>
    <mergeCell ref="E3:N3"/>
    <mergeCell ref="S3:AB3"/>
    <mergeCell ref="I6:M6"/>
    <mergeCell ref="W6:AA6"/>
    <mergeCell ref="I8:J8"/>
    <mergeCell ref="W8:X8"/>
    <mergeCell ref="E14:N14"/>
    <mergeCell ref="S14:AB14"/>
    <mergeCell ref="E16:N16"/>
    <mergeCell ref="S16:AB16"/>
    <mergeCell ref="E33:N33"/>
    <mergeCell ref="S33:AB33"/>
    <mergeCell ref="E34:N34"/>
    <mergeCell ref="S34:AB34"/>
    <mergeCell ref="E18:N18"/>
    <mergeCell ref="S18:AB18"/>
    <mergeCell ref="G20:N20"/>
    <mergeCell ref="U20:AB20"/>
    <mergeCell ref="G21:N21"/>
    <mergeCell ref="U21:AB21"/>
  </mergeCells>
  <dataValidations count="1">
    <dataValidation type="list" allowBlank="1" showInputMessage="1" showErrorMessage="1" sqref="F20:F21 T20:T21">
      <formula1>$D$16:$D$17</formula1>
    </dataValidation>
  </dataValidations>
  <pageMargins left="0.7" right="0.7" top="0.75" bottom="0.75" header="0.3" footer="0.3"/>
  <pageSetup scale="71" orientation="portrait" r:id="rId1"/>
  <headerFooter>
    <oddFooter>&amp;CTab: &amp;A&amp;RPrint Date: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51"/>
  <sheetViews>
    <sheetView showGridLines="0" view="pageBreakPreview" zoomScale="115" zoomScaleNormal="100" zoomScaleSheetLayoutView="115" workbookViewId="0">
      <selection activeCell="E22" sqref="E22"/>
    </sheetView>
  </sheetViews>
  <sheetFormatPr defaultColWidth="9.109375" defaultRowHeight="15.6" x14ac:dyDescent="0.3"/>
  <cols>
    <col min="1" max="1" width="3.6640625" style="3" customWidth="1"/>
    <col min="2" max="3" width="9.109375" style="67" hidden="1" customWidth="1"/>
    <col min="4" max="5" width="4.88671875" style="3" customWidth="1"/>
    <col min="6" max="13" width="12.33203125" style="3" customWidth="1"/>
    <col min="14" max="14" width="1.6640625" style="18" customWidth="1"/>
    <col min="15" max="16" width="9.109375" style="67" hidden="1" customWidth="1"/>
    <col min="17" max="18" width="4.88671875" style="3" customWidth="1"/>
    <col min="19" max="26" width="12.33203125" style="3" customWidth="1"/>
    <col min="27" max="16384" width="9.109375" style="1"/>
  </cols>
  <sheetData>
    <row r="1" spans="1:26" x14ac:dyDescent="0.3">
      <c r="N1" s="140"/>
    </row>
    <row r="2" spans="1:26" x14ac:dyDescent="0.3">
      <c r="A2" s="1"/>
      <c r="D2" s="605" t="s">
        <v>172</v>
      </c>
      <c r="E2" s="605"/>
      <c r="F2" s="605"/>
      <c r="G2" s="605"/>
      <c r="H2" s="605"/>
      <c r="I2" s="605"/>
      <c r="J2" s="605"/>
      <c r="K2" s="605"/>
      <c r="L2" s="605"/>
      <c r="M2" s="605"/>
      <c r="N2" s="138"/>
      <c r="Q2" s="605" t="s">
        <v>172</v>
      </c>
      <c r="R2" s="605"/>
      <c r="S2" s="605"/>
      <c r="T2" s="605"/>
      <c r="U2" s="605"/>
      <c r="V2" s="605"/>
      <c r="W2" s="605"/>
      <c r="X2" s="605"/>
      <c r="Y2" s="605"/>
      <c r="Z2" s="605"/>
    </row>
    <row r="3" spans="1:26" ht="16.2" thickBot="1" x14ac:dyDescent="0.35">
      <c r="A3" s="1"/>
      <c r="D3" s="503" t="s">
        <v>233</v>
      </c>
      <c r="E3" s="503"/>
      <c r="F3" s="503"/>
      <c r="G3" s="503"/>
      <c r="H3" s="503"/>
      <c r="I3" s="503"/>
      <c r="J3" s="503"/>
      <c r="K3" s="503"/>
      <c r="L3" s="503"/>
      <c r="M3" s="503"/>
      <c r="N3" s="138"/>
      <c r="Q3" s="503" t="s">
        <v>234</v>
      </c>
      <c r="R3" s="503"/>
      <c r="S3" s="503"/>
      <c r="T3" s="503"/>
      <c r="U3" s="503"/>
      <c r="V3" s="503"/>
      <c r="W3" s="503"/>
      <c r="X3" s="503"/>
      <c r="Y3" s="503"/>
      <c r="Z3" s="503"/>
    </row>
    <row r="4" spans="1:26" x14ac:dyDescent="0.3">
      <c r="A4" s="1"/>
      <c r="D4" s="2"/>
      <c r="E4" s="2"/>
      <c r="F4" s="2"/>
      <c r="G4" s="2"/>
      <c r="H4" s="2"/>
      <c r="I4" s="2"/>
      <c r="J4" s="2"/>
      <c r="K4" s="2"/>
      <c r="L4" s="2"/>
      <c r="M4" s="2"/>
      <c r="N4" s="138"/>
      <c r="Q4" s="2"/>
      <c r="R4" s="2"/>
      <c r="S4" s="2"/>
      <c r="T4" s="2"/>
      <c r="U4" s="2"/>
      <c r="V4" s="2"/>
      <c r="W4" s="2"/>
      <c r="X4" s="2"/>
      <c r="Y4" s="2"/>
      <c r="Z4" s="2"/>
    </row>
    <row r="5" spans="1:26" x14ac:dyDescent="0.3">
      <c r="A5" s="1"/>
      <c r="D5" s="2"/>
      <c r="E5" s="2"/>
      <c r="G5" s="4" t="s">
        <v>0</v>
      </c>
      <c r="H5" s="57" t="str">
        <f>IF(Summary!E5="","",Summary!E5)</f>
        <v/>
      </c>
      <c r="I5" s="172"/>
      <c r="J5" s="172"/>
      <c r="K5" s="172"/>
      <c r="L5" s="172"/>
      <c r="M5" s="2"/>
      <c r="N5" s="138"/>
      <c r="Q5" s="2"/>
      <c r="R5" s="2"/>
      <c r="T5" s="4" t="s">
        <v>0</v>
      </c>
      <c r="U5" s="57" t="str">
        <f>IF(Summary!$S5="","",Summary!$S5)</f>
        <v/>
      </c>
      <c r="V5" s="94"/>
      <c r="W5" s="94"/>
      <c r="X5" s="94"/>
      <c r="Y5" s="94"/>
      <c r="Z5" s="2"/>
    </row>
    <row r="6" spans="1:26" x14ac:dyDescent="0.3">
      <c r="A6" s="1"/>
      <c r="G6" s="4" t="s">
        <v>1</v>
      </c>
      <c r="H6" s="549" t="str">
        <f>IF(Summary!E6="","",Summary!E6)</f>
        <v/>
      </c>
      <c r="I6" s="550"/>
      <c r="J6" s="550"/>
      <c r="K6" s="550"/>
      <c r="L6" s="551"/>
      <c r="N6" s="138"/>
      <c r="T6" s="4" t="s">
        <v>1</v>
      </c>
      <c r="U6" s="549" t="str">
        <f>IF(Summary!$S6="","",Summary!$S6)</f>
        <v/>
      </c>
      <c r="V6" s="550"/>
      <c r="W6" s="550"/>
      <c r="X6" s="550"/>
      <c r="Y6" s="551"/>
    </row>
    <row r="7" spans="1:26" x14ac:dyDescent="0.3">
      <c r="A7" s="1"/>
      <c r="G7" s="4"/>
      <c r="H7" s="171"/>
      <c r="I7" s="171"/>
      <c r="J7" s="172"/>
      <c r="K7" s="172"/>
      <c r="L7" s="172"/>
      <c r="N7" s="138"/>
      <c r="T7" s="4"/>
      <c r="U7" s="93"/>
      <c r="V7" s="93"/>
      <c r="W7" s="94"/>
      <c r="X7" s="94"/>
      <c r="Y7" s="94"/>
    </row>
    <row r="8" spans="1:26" x14ac:dyDescent="0.3">
      <c r="A8" s="1"/>
      <c r="G8" s="4" t="s">
        <v>228</v>
      </c>
      <c r="H8" s="552" t="str">
        <f>IF(Summary!E8="","",Summary!E8)</f>
        <v/>
      </c>
      <c r="I8" s="552"/>
      <c r="J8" s="172"/>
      <c r="K8" s="172"/>
      <c r="L8" s="172"/>
      <c r="N8" s="138"/>
      <c r="T8" s="4" t="s">
        <v>228</v>
      </c>
      <c r="U8" s="557" t="str">
        <f>IF(Summary!$S8="","",Summary!$S8)</f>
        <v/>
      </c>
      <c r="V8" s="558"/>
      <c r="W8" s="94"/>
      <c r="X8" s="94"/>
      <c r="Y8" s="94"/>
    </row>
    <row r="9" spans="1:26" x14ac:dyDescent="0.3">
      <c r="A9" s="1"/>
      <c r="G9" s="4"/>
      <c r="H9" s="62"/>
      <c r="I9" s="62"/>
      <c r="J9" s="76"/>
      <c r="K9" s="76"/>
      <c r="L9" s="76"/>
      <c r="N9" s="138"/>
      <c r="T9" s="4"/>
      <c r="U9" s="62"/>
      <c r="V9" s="62"/>
      <c r="W9" s="76"/>
      <c r="X9" s="76"/>
      <c r="Y9" s="76"/>
    </row>
    <row r="10" spans="1:26" x14ac:dyDescent="0.3">
      <c r="A10" s="1"/>
      <c r="G10" s="4" t="s">
        <v>225</v>
      </c>
      <c r="H10" s="59">
        <f>IF(B23&lt;=1,SUM(D20:D22),"")</f>
        <v>0</v>
      </c>
      <c r="I10" s="62"/>
      <c r="J10" s="76"/>
      <c r="K10" s="76"/>
      <c r="L10" s="76"/>
      <c r="N10" s="138"/>
      <c r="T10" s="4" t="s">
        <v>226</v>
      </c>
      <c r="U10" s="59">
        <f>IF(O23&lt;=1,SUM(Q20:Q22),"")</f>
        <v>0</v>
      </c>
      <c r="V10" s="62"/>
      <c r="W10" s="76"/>
      <c r="X10" s="76"/>
      <c r="Y10" s="76"/>
    </row>
    <row r="11" spans="1:26" ht="16.2" thickBot="1" x14ac:dyDescent="0.35">
      <c r="A11" s="1"/>
      <c r="D11" s="5"/>
      <c r="E11" s="5"/>
      <c r="F11" s="5"/>
      <c r="G11" s="5"/>
      <c r="H11" s="5"/>
      <c r="I11" s="5"/>
      <c r="J11" s="5"/>
      <c r="K11" s="5"/>
      <c r="L11" s="5"/>
      <c r="M11" s="5"/>
      <c r="N11" s="138"/>
      <c r="Q11" s="5"/>
      <c r="R11" s="5"/>
      <c r="S11" s="5"/>
      <c r="T11" s="5"/>
      <c r="U11" s="5"/>
      <c r="V11" s="5"/>
      <c r="W11" s="5"/>
      <c r="X11" s="5"/>
      <c r="Y11" s="5"/>
      <c r="Z11" s="5"/>
    </row>
    <row r="12" spans="1:26" x14ac:dyDescent="0.3">
      <c r="N12" s="140"/>
    </row>
    <row r="13" spans="1:26" x14ac:dyDescent="0.3">
      <c r="A13" s="1"/>
      <c r="D13" s="7"/>
      <c r="E13" s="7"/>
      <c r="F13" s="7"/>
      <c r="G13" s="7"/>
      <c r="H13" s="7"/>
      <c r="I13" s="7"/>
      <c r="J13" s="7"/>
      <c r="K13" s="7"/>
      <c r="L13" s="7"/>
      <c r="M13" s="7"/>
      <c r="N13" s="138"/>
      <c r="Q13" s="7"/>
      <c r="R13" s="7"/>
      <c r="S13" s="7"/>
      <c r="T13" s="7"/>
      <c r="U13" s="7"/>
      <c r="V13" s="7"/>
      <c r="W13" s="7"/>
      <c r="X13" s="7"/>
      <c r="Y13" s="7"/>
      <c r="Z13" s="7"/>
    </row>
    <row r="14" spans="1:26" ht="38.25" customHeight="1" x14ac:dyDescent="0.3">
      <c r="A14" s="1"/>
      <c r="D14" s="571" t="s">
        <v>199</v>
      </c>
      <c r="E14" s="571"/>
      <c r="F14" s="571"/>
      <c r="G14" s="571"/>
      <c r="H14" s="571"/>
      <c r="I14" s="571"/>
      <c r="J14" s="571"/>
      <c r="K14" s="571"/>
      <c r="L14" s="571"/>
      <c r="M14" s="571"/>
      <c r="N14" s="138"/>
      <c r="Q14" s="571" t="s">
        <v>199</v>
      </c>
      <c r="R14" s="571"/>
      <c r="S14" s="571"/>
      <c r="T14" s="571"/>
      <c r="U14" s="571"/>
      <c r="V14" s="571"/>
      <c r="W14" s="571"/>
      <c r="X14" s="571"/>
      <c r="Y14" s="571"/>
      <c r="Z14" s="571"/>
    </row>
    <row r="15" spans="1:26" x14ac:dyDescent="0.3">
      <c r="A15" s="1"/>
      <c r="B15" s="71"/>
      <c r="C15" s="71"/>
      <c r="N15" s="138"/>
      <c r="O15" s="71"/>
      <c r="P15" s="71"/>
    </row>
    <row r="16" spans="1:26" x14ac:dyDescent="0.3">
      <c r="A16" s="1"/>
      <c r="B16" s="71"/>
      <c r="C16" s="71" t="s">
        <v>4</v>
      </c>
      <c r="D16" s="543" t="str">
        <f>IF(B23&gt;1,"ERROR: SELECT ONLY ONE","")</f>
        <v/>
      </c>
      <c r="E16" s="543"/>
      <c r="F16" s="543"/>
      <c r="G16" s="543"/>
      <c r="H16" s="543"/>
      <c r="I16" s="543"/>
      <c r="J16" s="543"/>
      <c r="K16" s="543"/>
      <c r="L16" s="543"/>
      <c r="M16" s="543"/>
      <c r="N16" s="138"/>
      <c r="O16" s="71"/>
      <c r="P16" s="71" t="s">
        <v>4</v>
      </c>
      <c r="Q16" s="543" t="str">
        <f>IF(O23&gt;1,"ERROR: SELECT ONLY ONE","")</f>
        <v/>
      </c>
      <c r="R16" s="543"/>
      <c r="S16" s="543"/>
      <c r="T16" s="543"/>
      <c r="U16" s="543"/>
      <c r="V16" s="543"/>
      <c r="W16" s="543"/>
      <c r="X16" s="543"/>
      <c r="Y16" s="543"/>
      <c r="Z16" s="543"/>
    </row>
    <row r="17" spans="1:26" x14ac:dyDescent="0.3">
      <c r="A17" s="1"/>
      <c r="D17" s="1"/>
      <c r="E17" s="1"/>
      <c r="F17" s="1"/>
      <c r="G17" s="1"/>
      <c r="N17" s="138"/>
      <c r="Q17" s="1"/>
      <c r="R17" s="1"/>
      <c r="S17" s="1"/>
      <c r="T17" s="1"/>
    </row>
    <row r="18" spans="1:26" ht="16.2" thickBot="1" x14ac:dyDescent="0.35">
      <c r="A18" s="1"/>
      <c r="D18" s="499" t="s">
        <v>200</v>
      </c>
      <c r="E18" s="499"/>
      <c r="F18" s="499"/>
      <c r="G18" s="499"/>
      <c r="H18" s="499"/>
      <c r="I18" s="499"/>
      <c r="J18" s="499"/>
      <c r="K18" s="499"/>
      <c r="L18" s="499"/>
      <c r="M18" s="499"/>
      <c r="N18" s="138"/>
      <c r="Q18" s="499" t="s">
        <v>200</v>
      </c>
      <c r="R18" s="499"/>
      <c r="S18" s="499"/>
      <c r="T18" s="499"/>
      <c r="U18" s="499"/>
      <c r="V18" s="499"/>
      <c r="W18" s="499"/>
      <c r="X18" s="499"/>
      <c r="Y18" s="499"/>
      <c r="Z18" s="499"/>
    </row>
    <row r="19" spans="1:26" x14ac:dyDescent="0.3">
      <c r="A19" s="1"/>
      <c r="B19" s="77" t="s">
        <v>241</v>
      </c>
      <c r="C19" s="77" t="s">
        <v>232</v>
      </c>
      <c r="F19" s="10"/>
      <c r="G19" s="10"/>
      <c r="H19" s="10"/>
      <c r="I19" s="10"/>
      <c r="J19" s="10"/>
      <c r="K19" s="10"/>
      <c r="L19" s="10"/>
      <c r="M19" s="10"/>
      <c r="N19" s="138"/>
      <c r="O19" s="77" t="s">
        <v>241</v>
      </c>
      <c r="P19" s="77" t="s">
        <v>232</v>
      </c>
      <c r="S19" s="10"/>
      <c r="T19" s="10"/>
      <c r="U19" s="10"/>
      <c r="V19" s="10"/>
      <c r="W19" s="10"/>
      <c r="X19" s="10"/>
      <c r="Y19" s="10"/>
      <c r="Z19" s="10"/>
    </row>
    <row r="20" spans="1:26" ht="50.1" customHeight="1" x14ac:dyDescent="0.3">
      <c r="A20" s="1"/>
      <c r="B20" s="67">
        <f>IF(E20="X",1,0)</f>
        <v>0</v>
      </c>
      <c r="C20" s="67">
        <v>1</v>
      </c>
      <c r="D20" s="17" t="str">
        <f>IF(E20="X",C20,"")</f>
        <v/>
      </c>
      <c r="E20" s="64"/>
      <c r="F20" s="574" t="s">
        <v>201</v>
      </c>
      <c r="G20" s="574"/>
      <c r="H20" s="574"/>
      <c r="I20" s="574"/>
      <c r="J20" s="574"/>
      <c r="K20" s="574"/>
      <c r="L20" s="574"/>
      <c r="M20" s="574"/>
      <c r="N20" s="138"/>
      <c r="O20" s="67">
        <f>IF(R20="X",1,0)</f>
        <v>0</v>
      </c>
      <c r="P20" s="67">
        <v>1</v>
      </c>
      <c r="Q20" s="17" t="str">
        <f>IF(R20="X",P20,"")</f>
        <v/>
      </c>
      <c r="R20" s="236"/>
      <c r="S20" s="574" t="s">
        <v>201</v>
      </c>
      <c r="T20" s="574"/>
      <c r="U20" s="574"/>
      <c r="V20" s="574"/>
      <c r="W20" s="574"/>
      <c r="X20" s="574"/>
      <c r="Y20" s="574"/>
      <c r="Z20" s="574"/>
    </row>
    <row r="21" spans="1:26" ht="50.1" customHeight="1" x14ac:dyDescent="0.3">
      <c r="A21" s="1"/>
      <c r="B21" s="67">
        <f>IF(E21="X",1,0)</f>
        <v>0</v>
      </c>
      <c r="C21" s="67">
        <v>2</v>
      </c>
      <c r="D21" s="17" t="str">
        <f>IF(E21="X",C21,"")</f>
        <v/>
      </c>
      <c r="E21" s="64"/>
      <c r="F21" s="574" t="s">
        <v>202</v>
      </c>
      <c r="G21" s="574"/>
      <c r="H21" s="574"/>
      <c r="I21" s="574"/>
      <c r="J21" s="574"/>
      <c r="K21" s="574"/>
      <c r="L21" s="574"/>
      <c r="M21" s="574"/>
      <c r="N21" s="138"/>
      <c r="O21" s="67">
        <f>IF(R21="X",1,0)</f>
        <v>0</v>
      </c>
      <c r="P21" s="67">
        <v>2</v>
      </c>
      <c r="Q21" s="17" t="str">
        <f>IF(R21="X",P21,"")</f>
        <v/>
      </c>
      <c r="R21" s="236"/>
      <c r="S21" s="574" t="s">
        <v>202</v>
      </c>
      <c r="T21" s="574"/>
      <c r="U21" s="574"/>
      <c r="V21" s="574"/>
      <c r="W21" s="574"/>
      <c r="X21" s="574"/>
      <c r="Y21" s="574"/>
      <c r="Z21" s="574"/>
    </row>
    <row r="22" spans="1:26" ht="50.1" customHeight="1" x14ac:dyDescent="0.3">
      <c r="A22" s="1"/>
      <c r="B22" s="67">
        <f>IF(E22="X",1,0)</f>
        <v>0</v>
      </c>
      <c r="C22" s="67">
        <v>3</v>
      </c>
      <c r="D22" s="17" t="str">
        <f>IF(E22="X",C22,"")</f>
        <v/>
      </c>
      <c r="E22" s="64"/>
      <c r="F22" s="574" t="s">
        <v>465</v>
      </c>
      <c r="G22" s="574"/>
      <c r="H22" s="574"/>
      <c r="I22" s="574"/>
      <c r="J22" s="574"/>
      <c r="K22" s="574"/>
      <c r="L22" s="574"/>
      <c r="M22" s="574"/>
      <c r="N22" s="138"/>
      <c r="O22" s="67">
        <f>IF(R22="X",1,0)</f>
        <v>0</v>
      </c>
      <c r="P22" s="67">
        <v>3</v>
      </c>
      <c r="Q22" s="17" t="str">
        <f>IF(R22="X",P22,"")</f>
        <v/>
      </c>
      <c r="R22" s="236"/>
      <c r="S22" s="574" t="s">
        <v>465</v>
      </c>
      <c r="T22" s="574"/>
      <c r="U22" s="574"/>
      <c r="V22" s="574"/>
      <c r="W22" s="574"/>
      <c r="X22" s="574"/>
      <c r="Y22" s="574"/>
      <c r="Z22" s="574"/>
    </row>
    <row r="23" spans="1:26" ht="15" customHeight="1" x14ac:dyDescent="0.3">
      <c r="A23" s="1"/>
      <c r="B23" s="68">
        <f>SUM(B20:B22)</f>
        <v>0</v>
      </c>
      <c r="F23" s="11"/>
      <c r="N23" s="138"/>
      <c r="O23" s="68">
        <f>SUM(O20:O22)</f>
        <v>0</v>
      </c>
      <c r="S23" s="11"/>
    </row>
    <row r="24" spans="1:26" ht="15" customHeight="1" x14ac:dyDescent="0.3">
      <c r="A24" s="1"/>
      <c r="F24" s="11"/>
      <c r="N24" s="138"/>
      <c r="S24" s="11"/>
    </row>
    <row r="25" spans="1:26" ht="15" customHeight="1" x14ac:dyDescent="0.3">
      <c r="A25" s="1"/>
      <c r="F25" s="11"/>
      <c r="N25" s="138"/>
      <c r="S25" s="11"/>
    </row>
    <row r="26" spans="1:26" ht="15" customHeight="1" x14ac:dyDescent="0.3">
      <c r="A26" s="1"/>
      <c r="F26" s="11"/>
      <c r="N26" s="138"/>
      <c r="S26" s="11"/>
    </row>
    <row r="27" spans="1:26" ht="15" customHeight="1" x14ac:dyDescent="0.3">
      <c r="A27" s="1"/>
      <c r="F27" s="11"/>
      <c r="N27" s="138"/>
      <c r="S27" s="11"/>
    </row>
    <row r="28" spans="1:26" ht="15" customHeight="1" x14ac:dyDescent="0.3">
      <c r="A28" s="1"/>
      <c r="F28" s="11"/>
      <c r="N28" s="138"/>
      <c r="S28" s="11"/>
    </row>
    <row r="29" spans="1:26" x14ac:dyDescent="0.3">
      <c r="A29" s="1"/>
      <c r="F29" s="11"/>
      <c r="N29" s="138"/>
      <c r="S29" s="11"/>
    </row>
    <row r="30" spans="1:26" x14ac:dyDescent="0.3">
      <c r="A30" s="1"/>
      <c r="F30" s="11"/>
      <c r="N30" s="138"/>
      <c r="S30" s="11"/>
    </row>
    <row r="31" spans="1:26" x14ac:dyDescent="0.3">
      <c r="A31" s="1"/>
      <c r="F31" s="11"/>
      <c r="N31" s="138"/>
      <c r="S31" s="11"/>
    </row>
    <row r="32" spans="1:26" x14ac:dyDescent="0.3">
      <c r="A32" s="1"/>
      <c r="F32" s="11"/>
      <c r="N32" s="138"/>
      <c r="S32" s="11"/>
    </row>
    <row r="33" spans="1:26" x14ac:dyDescent="0.3">
      <c r="A33" s="1"/>
      <c r="F33" s="11"/>
      <c r="N33" s="138"/>
      <c r="S33" s="11"/>
    </row>
    <row r="34" spans="1:26" x14ac:dyDescent="0.3">
      <c r="A34" s="1"/>
      <c r="F34" s="11"/>
      <c r="N34" s="138"/>
      <c r="S34" s="11"/>
    </row>
    <row r="35" spans="1:26" x14ac:dyDescent="0.3">
      <c r="A35" s="1"/>
      <c r="F35" s="11"/>
      <c r="N35" s="138"/>
      <c r="S35" s="11"/>
    </row>
    <row r="36" spans="1:26" x14ac:dyDescent="0.3">
      <c r="A36" s="1"/>
      <c r="F36" s="11"/>
      <c r="N36" s="138"/>
      <c r="S36" s="11"/>
    </row>
    <row r="37" spans="1:26" s="11" customFormat="1" x14ac:dyDescent="0.3">
      <c r="B37" s="67"/>
      <c r="C37" s="67"/>
      <c r="N37" s="139"/>
      <c r="O37" s="67"/>
      <c r="P37" s="67"/>
    </row>
    <row r="38" spans="1:26" ht="48.75" customHeight="1" x14ac:dyDescent="0.3">
      <c r="A38" s="1"/>
      <c r="D38" s="500"/>
      <c r="E38" s="500"/>
      <c r="F38" s="500"/>
      <c r="G38" s="500"/>
      <c r="H38" s="500"/>
      <c r="I38" s="500"/>
      <c r="J38" s="500"/>
      <c r="K38" s="500"/>
      <c r="L38" s="500"/>
      <c r="M38" s="500"/>
      <c r="N38" s="138"/>
      <c r="Q38" s="500"/>
      <c r="R38" s="500"/>
      <c r="S38" s="500"/>
      <c r="T38" s="500"/>
      <c r="U38" s="500"/>
      <c r="V38" s="500"/>
      <c r="W38" s="500"/>
      <c r="X38" s="500"/>
      <c r="Y38" s="500"/>
      <c r="Z38" s="500"/>
    </row>
    <row r="39" spans="1:26" s="11" customFormat="1" ht="62.25" customHeight="1" x14ac:dyDescent="0.3">
      <c r="B39" s="67"/>
      <c r="C39" s="67"/>
      <c r="D39" s="500"/>
      <c r="E39" s="500"/>
      <c r="F39" s="500"/>
      <c r="G39" s="500"/>
      <c r="H39" s="500"/>
      <c r="I39" s="500"/>
      <c r="J39" s="500"/>
      <c r="K39" s="500"/>
      <c r="L39" s="500"/>
      <c r="M39" s="500"/>
      <c r="N39" s="139"/>
      <c r="O39" s="67"/>
      <c r="P39" s="67"/>
      <c r="Q39" s="500"/>
      <c r="R39" s="500"/>
      <c r="S39" s="500"/>
      <c r="T39" s="500"/>
      <c r="U39" s="500"/>
      <c r="V39" s="500"/>
      <c r="W39" s="500"/>
      <c r="X39" s="500"/>
      <c r="Y39" s="500"/>
      <c r="Z39" s="500"/>
    </row>
    <row r="40" spans="1:26" s="11" customFormat="1" x14ac:dyDescent="0.3">
      <c r="B40" s="67"/>
      <c r="C40" s="67"/>
      <c r="N40" s="136"/>
      <c r="O40" s="67"/>
      <c r="P40" s="67"/>
    </row>
    <row r="41" spans="1:26" s="11" customFormat="1" x14ac:dyDescent="0.3">
      <c r="B41" s="67"/>
      <c r="C41" s="67"/>
      <c r="N41" s="136"/>
      <c r="O41" s="67"/>
      <c r="P41" s="67"/>
    </row>
    <row r="42" spans="1:26" s="11" customFormat="1" x14ac:dyDescent="0.3">
      <c r="B42" s="67"/>
      <c r="C42" s="67"/>
      <c r="N42" s="136"/>
      <c r="O42" s="67"/>
      <c r="P42" s="67"/>
    </row>
    <row r="44" spans="1:26" x14ac:dyDescent="0.3">
      <c r="A44" s="1"/>
      <c r="D44" s="13"/>
      <c r="E44" s="13"/>
      <c r="F44" s="14"/>
      <c r="N44" s="133"/>
      <c r="Q44" s="13"/>
      <c r="R44" s="13"/>
      <c r="S44" s="14"/>
    </row>
    <row r="51" spans="1:26" x14ac:dyDescent="0.3">
      <c r="A51" s="1"/>
      <c r="D51" s="1"/>
      <c r="E51" s="1"/>
      <c r="G51" s="1"/>
      <c r="H51" s="1"/>
      <c r="I51" s="1"/>
      <c r="J51" s="1"/>
      <c r="K51" s="1"/>
      <c r="L51" s="1"/>
      <c r="M51" s="1"/>
      <c r="N51" s="133"/>
      <c r="Q51" s="1"/>
      <c r="R51" s="1"/>
      <c r="T51" s="1"/>
      <c r="U51" s="1"/>
      <c r="V51" s="1"/>
      <c r="W51" s="1"/>
      <c r="X51" s="1"/>
      <c r="Y51" s="1"/>
      <c r="Z51" s="1"/>
    </row>
  </sheetData>
  <sheetProtection algorithmName="SHA-512" hashValue="kGFMM6lLlfH7uEy9yV/f9SOWmbLr3yvOtPRuZvPzh96v0zZdNdy6d9MwECbTCAKlyhD/KUzRUOPh1ONVLhJZnw==" saltValue="70+lzarNXBD98zBfDZIUTg==" spinCount="100000" sheet="1" selectLockedCells="1"/>
  <mergeCells count="24">
    <mergeCell ref="Q38:Z38"/>
    <mergeCell ref="Q39:Z39"/>
    <mergeCell ref="Q16:Z16"/>
    <mergeCell ref="Q18:Z18"/>
    <mergeCell ref="S20:Z20"/>
    <mergeCell ref="S21:Z21"/>
    <mergeCell ref="S22:Z22"/>
    <mergeCell ref="Q2:Z2"/>
    <mergeCell ref="Q3:Z3"/>
    <mergeCell ref="U6:Y6"/>
    <mergeCell ref="U8:V8"/>
    <mergeCell ref="Q14:Z14"/>
    <mergeCell ref="D39:M39"/>
    <mergeCell ref="D2:M2"/>
    <mergeCell ref="D3:M3"/>
    <mergeCell ref="H6:L6"/>
    <mergeCell ref="H8:I8"/>
    <mergeCell ref="D14:M14"/>
    <mergeCell ref="D16:M16"/>
    <mergeCell ref="D18:M18"/>
    <mergeCell ref="F20:M20"/>
    <mergeCell ref="F21:M21"/>
    <mergeCell ref="F22:M22"/>
    <mergeCell ref="D38:M38"/>
  </mergeCells>
  <dataValidations count="1">
    <dataValidation type="list" allowBlank="1" showInputMessage="1" showErrorMessage="1" sqref="E20:E22 R20:R22">
      <formula1>C$15:C$16</formula1>
    </dataValidation>
  </dataValidations>
  <pageMargins left="0.7" right="0.7" top="0.75" bottom="0.75" header="0.3" footer="0.3"/>
  <pageSetup scale="71" orientation="portrait" r:id="rId1"/>
  <headerFooter>
    <oddFooter>&amp;CTab: &amp;A&amp;RPrint Date: &amp;D</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BA95"/>
  <sheetViews>
    <sheetView showGridLines="0" view="pageBreakPreview" topLeftCell="B1" zoomScaleNormal="100" zoomScaleSheetLayoutView="100" workbookViewId="0">
      <selection activeCell="K34" sqref="K34"/>
    </sheetView>
  </sheetViews>
  <sheetFormatPr defaultColWidth="9.109375" defaultRowHeight="15.6" x14ac:dyDescent="0.3"/>
  <cols>
    <col min="1" max="1" width="3.88671875" style="1" customWidth="1"/>
    <col min="2" max="2" width="6.88671875" style="3" customWidth="1"/>
    <col min="3" max="7" width="12.33203125" style="3" customWidth="1"/>
    <col min="8" max="8" width="15.33203125" style="3" customWidth="1"/>
    <col min="9" max="9" width="12.33203125" style="3" customWidth="1"/>
    <col min="10" max="10" width="14" style="3" customWidth="1"/>
    <col min="11" max="11" width="12.33203125" style="3" customWidth="1"/>
    <col min="12" max="12" width="1.6640625" style="3" customWidth="1"/>
    <col min="13" max="13" width="12.33203125" style="69" hidden="1" customWidth="1"/>
    <col min="14" max="14" width="9.109375" style="70" hidden="1" customWidth="1"/>
    <col min="15" max="20" width="9.109375" style="451" hidden="1" customWidth="1"/>
    <col min="21" max="21" width="1.6640625" style="451" hidden="1" customWidth="1"/>
    <col min="22" max="22" width="9.109375" style="451" hidden="1" customWidth="1"/>
    <col min="23" max="23" width="3.44140625" style="133" customWidth="1"/>
    <col min="24" max="24" width="6.5546875" style="3" customWidth="1"/>
    <col min="25" max="29" width="12.33203125" style="3" customWidth="1"/>
    <col min="30" max="30" width="14.44140625" style="3" customWidth="1"/>
    <col min="31" max="31" width="16.109375" style="3" customWidth="1"/>
    <col min="32" max="32" width="12.33203125" style="3" customWidth="1"/>
    <col min="33" max="33" width="14" style="3" customWidth="1"/>
    <col min="34" max="34" width="12.33203125" style="3" customWidth="1"/>
    <col min="35" max="35" width="1.6640625" style="3" customWidth="1"/>
    <col min="36" max="36" width="12.33203125" style="69" hidden="1" customWidth="1"/>
    <col min="37" max="38" width="9.109375" style="70" hidden="1" customWidth="1"/>
    <col min="39" max="43" width="9.109375" style="451" hidden="1" customWidth="1"/>
    <col min="44" max="44" width="9.109375" style="451" customWidth="1"/>
    <col min="45" max="45" width="1.6640625" style="451" customWidth="1"/>
    <col min="46" max="51" width="9.109375" style="451" customWidth="1"/>
    <col min="52" max="52" width="1.6640625" style="70" customWidth="1"/>
    <col min="53" max="53" width="9.109375" style="451" customWidth="1"/>
    <col min="54" max="54" width="9.109375" style="1" customWidth="1"/>
    <col min="55" max="16384" width="9.109375" style="1"/>
  </cols>
  <sheetData>
    <row r="1" spans="2:48" x14ac:dyDescent="0.3">
      <c r="W1" s="138"/>
    </row>
    <row r="2" spans="2:48" x14ac:dyDescent="0.3">
      <c r="B2" s="683" t="s">
        <v>247</v>
      </c>
      <c r="C2" s="683"/>
      <c r="D2" s="683"/>
      <c r="E2" s="683"/>
      <c r="F2" s="683"/>
      <c r="G2" s="683"/>
      <c r="H2" s="683"/>
      <c r="I2" s="683"/>
      <c r="J2" s="683"/>
      <c r="K2" s="683"/>
      <c r="L2" s="683"/>
      <c r="M2" s="453"/>
      <c r="W2" s="138"/>
      <c r="X2" s="502" t="s">
        <v>247</v>
      </c>
      <c r="Y2" s="502"/>
      <c r="Z2" s="502"/>
      <c r="AA2" s="502"/>
      <c r="AB2" s="502"/>
      <c r="AC2" s="502"/>
      <c r="AD2" s="502"/>
      <c r="AE2" s="502"/>
      <c r="AF2" s="502"/>
      <c r="AG2" s="502"/>
      <c r="AH2" s="502"/>
      <c r="AI2" s="502"/>
      <c r="AJ2" s="453"/>
    </row>
    <row r="3" spans="2:48" ht="16.2" thickBot="1" x14ac:dyDescent="0.35">
      <c r="B3" s="503" t="s">
        <v>233</v>
      </c>
      <c r="C3" s="503"/>
      <c r="D3" s="503"/>
      <c r="E3" s="503"/>
      <c r="F3" s="503"/>
      <c r="G3" s="503"/>
      <c r="H3" s="503"/>
      <c r="I3" s="503"/>
      <c r="J3" s="503"/>
      <c r="K3" s="503"/>
      <c r="L3" s="503"/>
      <c r="M3" s="451"/>
      <c r="O3" s="684"/>
      <c r="P3" s="684"/>
      <c r="Q3" s="684"/>
      <c r="W3" s="138"/>
      <c r="X3" s="503" t="s">
        <v>234</v>
      </c>
      <c r="Y3" s="503"/>
      <c r="Z3" s="503"/>
      <c r="AA3" s="503"/>
      <c r="AB3" s="503"/>
      <c r="AC3" s="503"/>
      <c r="AD3" s="503"/>
      <c r="AE3" s="503"/>
      <c r="AF3" s="503"/>
      <c r="AG3" s="503"/>
      <c r="AH3" s="503"/>
      <c r="AI3" s="503"/>
      <c r="AJ3" s="451"/>
      <c r="AM3" s="684"/>
      <c r="AN3" s="684"/>
      <c r="AO3" s="684"/>
      <c r="AT3" s="684"/>
      <c r="AU3" s="684"/>
      <c r="AV3" s="684"/>
    </row>
    <row r="4" spans="2:48" x14ac:dyDescent="0.3">
      <c r="B4" s="2"/>
      <c r="C4" s="2"/>
      <c r="D4" s="2"/>
      <c r="E4" s="2"/>
      <c r="F4" s="2"/>
      <c r="G4" s="2"/>
      <c r="H4" s="2"/>
      <c r="I4" s="2"/>
      <c r="J4" s="2"/>
      <c r="K4" s="2"/>
      <c r="L4" s="2"/>
      <c r="M4" s="451"/>
      <c r="O4" s="453"/>
      <c r="P4" s="453"/>
      <c r="Q4" s="453"/>
      <c r="W4" s="138"/>
      <c r="X4" s="2"/>
      <c r="Y4" s="2"/>
      <c r="Z4" s="2"/>
      <c r="AA4" s="2"/>
      <c r="AB4" s="2"/>
      <c r="AC4" s="2"/>
      <c r="AD4" s="2"/>
      <c r="AE4" s="2"/>
      <c r="AF4" s="2"/>
      <c r="AG4" s="2"/>
      <c r="AH4" s="2"/>
      <c r="AI4" s="2"/>
      <c r="AJ4" s="451"/>
      <c r="AM4" s="453"/>
      <c r="AN4" s="453"/>
      <c r="AO4" s="453"/>
      <c r="AT4" s="453"/>
      <c r="AU4" s="453"/>
      <c r="AV4" s="453"/>
    </row>
    <row r="5" spans="2:48" x14ac:dyDescent="0.3">
      <c r="B5" s="2"/>
      <c r="D5" s="456"/>
      <c r="E5" s="456" t="s">
        <v>0</v>
      </c>
      <c r="F5" s="57" t="str">
        <f>IF(Summary!E5="","",Summary!E5)</f>
        <v/>
      </c>
      <c r="G5" s="459"/>
      <c r="H5" s="459"/>
      <c r="I5" s="459"/>
      <c r="J5" s="459"/>
      <c r="K5" s="445"/>
      <c r="L5" s="445"/>
      <c r="M5" s="451"/>
      <c r="N5" s="185"/>
      <c r="W5" s="138"/>
      <c r="X5" s="2"/>
      <c r="Z5" s="456" t="s">
        <v>0</v>
      </c>
      <c r="AA5" s="57" t="str">
        <f>IF(Summary!$S5="","",Summary!$S5)</f>
        <v/>
      </c>
      <c r="AB5" s="445"/>
      <c r="AC5" s="445"/>
      <c r="AD5" s="445"/>
      <c r="AE5" s="445"/>
      <c r="AF5" s="445"/>
      <c r="AG5" s="298"/>
      <c r="AH5" s="298"/>
      <c r="AI5" s="445"/>
      <c r="AJ5" s="451"/>
      <c r="AL5" s="185"/>
    </row>
    <row r="6" spans="2:48" x14ac:dyDescent="0.3">
      <c r="D6" s="456"/>
      <c r="E6" s="456" t="s">
        <v>1</v>
      </c>
      <c r="F6" s="549" t="str">
        <f>IF(Summary!E6="","",Summary!E6)</f>
        <v/>
      </c>
      <c r="G6" s="550"/>
      <c r="H6" s="550"/>
      <c r="I6" s="550"/>
      <c r="J6" s="551"/>
      <c r="L6" s="445"/>
      <c r="N6" s="185"/>
      <c r="W6" s="138"/>
      <c r="Z6" s="456" t="s">
        <v>1</v>
      </c>
      <c r="AA6" s="549" t="str">
        <f>IF(Summary!$S6="","",Summary!$S6)</f>
        <v/>
      </c>
      <c r="AB6" s="550"/>
      <c r="AC6" s="550" t="str">
        <f>IF(Summary!$S6="","",Summary!$S6)</f>
        <v/>
      </c>
      <c r="AD6" s="550"/>
      <c r="AE6" s="550" t="str">
        <f>IF(Summary!$S6="","",Summary!$S6)</f>
        <v/>
      </c>
      <c r="AF6" s="551"/>
      <c r="AG6" s="18"/>
      <c r="AH6" s="18"/>
      <c r="AI6" s="445"/>
      <c r="AL6" s="185"/>
    </row>
    <row r="7" spans="2:48" x14ac:dyDescent="0.3">
      <c r="D7" s="456"/>
      <c r="E7" s="456"/>
      <c r="F7" s="444"/>
      <c r="G7" s="444"/>
      <c r="H7" s="445"/>
      <c r="I7" s="445"/>
      <c r="J7" s="445"/>
      <c r="K7" s="445"/>
      <c r="L7" s="445"/>
      <c r="N7" s="185"/>
      <c r="W7" s="138"/>
      <c r="Z7" s="456"/>
      <c r="AA7" s="444"/>
      <c r="AB7" s="444"/>
      <c r="AC7" s="445"/>
      <c r="AD7" s="445"/>
      <c r="AE7" s="445"/>
      <c r="AF7" s="445"/>
      <c r="AG7" s="298"/>
      <c r="AH7" s="298"/>
      <c r="AI7" s="445"/>
      <c r="AL7" s="185"/>
    </row>
    <row r="8" spans="2:48" x14ac:dyDescent="0.3">
      <c r="D8" s="456"/>
      <c r="E8" s="456" t="s">
        <v>228</v>
      </c>
      <c r="F8" s="552" t="str">
        <f>IF(Summary!E8="","",Summary!E8)</f>
        <v/>
      </c>
      <c r="G8" s="552"/>
      <c r="H8" s="445"/>
      <c r="I8" s="445"/>
      <c r="J8" s="445"/>
      <c r="K8" s="445"/>
      <c r="L8" s="445"/>
      <c r="W8" s="138"/>
      <c r="Z8" s="456" t="s">
        <v>228</v>
      </c>
      <c r="AA8" s="557" t="str">
        <f>IF(Summary!$S8="","",Summary!$S8)</f>
        <v/>
      </c>
      <c r="AB8" s="558"/>
      <c r="AC8" s="445"/>
      <c r="AD8" s="445"/>
      <c r="AE8" s="445"/>
      <c r="AF8" s="445"/>
      <c r="AG8" s="298"/>
      <c r="AH8" s="298"/>
      <c r="AI8" s="445"/>
      <c r="AL8" s="186"/>
    </row>
    <row r="9" spans="2:48" x14ac:dyDescent="0.3">
      <c r="D9" s="456"/>
      <c r="E9" s="254"/>
      <c r="F9" s="254"/>
      <c r="G9" s="254"/>
      <c r="H9" s="254"/>
      <c r="I9" s="445"/>
      <c r="J9" s="445"/>
      <c r="K9" s="445"/>
      <c r="L9" s="445"/>
      <c r="W9" s="138"/>
      <c r="Z9" s="456"/>
      <c r="AA9" s="254"/>
      <c r="AB9" s="254"/>
      <c r="AC9" s="254"/>
      <c r="AD9" s="254"/>
      <c r="AE9" s="254"/>
      <c r="AF9" s="445"/>
      <c r="AG9" s="445"/>
      <c r="AH9" s="445"/>
      <c r="AI9" s="445"/>
      <c r="AL9" s="185"/>
    </row>
    <row r="10" spans="2:48" x14ac:dyDescent="0.3">
      <c r="E10" s="456" t="s">
        <v>229</v>
      </c>
      <c r="F10" s="59">
        <f>IF(B29="",MAX(T34,T39,T44,T49,T54,T59,T64,T69),"")</f>
        <v>0</v>
      </c>
      <c r="G10" s="144"/>
      <c r="H10" s="254"/>
      <c r="I10" s="445"/>
      <c r="J10" s="445"/>
      <c r="K10" s="445"/>
      <c r="L10" s="445"/>
      <c r="W10" s="138"/>
      <c r="Z10" s="456" t="s">
        <v>226</v>
      </c>
      <c r="AA10" s="59">
        <f>IF(X29="",MAX(AQ34,AQ39,AQ44,AQ49,AQ54,AQ59,AQ64,AQ69),"")</f>
        <v>0</v>
      </c>
      <c r="AB10" s="144"/>
      <c r="AC10" s="144"/>
      <c r="AD10" s="254"/>
      <c r="AE10" s="254"/>
      <c r="AF10" s="445"/>
      <c r="AG10" s="445"/>
      <c r="AH10" s="445"/>
      <c r="AI10" s="445"/>
    </row>
    <row r="11" spans="2:48" ht="16.2" thickBot="1" x14ac:dyDescent="0.35">
      <c r="B11" s="5"/>
      <c r="C11" s="5"/>
      <c r="D11" s="5"/>
      <c r="E11" s="5"/>
      <c r="F11" s="5"/>
      <c r="G11" s="5"/>
      <c r="H11" s="5"/>
      <c r="I11" s="5"/>
      <c r="J11" s="5"/>
      <c r="K11" s="5"/>
      <c r="L11" s="5"/>
      <c r="W11" s="138"/>
      <c r="X11" s="5"/>
      <c r="Y11" s="5"/>
      <c r="Z11" s="5"/>
      <c r="AA11" s="5"/>
      <c r="AB11" s="5"/>
      <c r="AC11" s="5"/>
      <c r="AD11" s="5"/>
      <c r="AE11" s="5"/>
      <c r="AF11" s="5"/>
      <c r="AG11" s="5"/>
      <c r="AH11" s="5"/>
      <c r="AI11" s="5"/>
    </row>
    <row r="12" spans="2:48" x14ac:dyDescent="0.3">
      <c r="O12" s="559" t="s">
        <v>403</v>
      </c>
      <c r="P12" s="559"/>
      <c r="Q12" s="559" t="s">
        <v>404</v>
      </c>
      <c r="R12" s="559"/>
      <c r="W12" s="138"/>
      <c r="AL12" s="559" t="s">
        <v>403</v>
      </c>
      <c r="AM12" s="559"/>
      <c r="AN12" s="559" t="s">
        <v>404</v>
      </c>
      <c r="AO12" s="559"/>
    </row>
    <row r="13" spans="2:48" ht="15.75" customHeight="1" x14ac:dyDescent="0.3">
      <c r="D13" s="268"/>
      <c r="E13" s="687" t="s">
        <v>327</v>
      </c>
      <c r="F13" s="687"/>
      <c r="G13" s="687"/>
      <c r="H13" s="687"/>
      <c r="I13" s="270"/>
      <c r="O13" s="685" t="s">
        <v>359</v>
      </c>
      <c r="P13" s="685"/>
      <c r="Q13" s="685"/>
      <c r="R13" s="685"/>
      <c r="W13" s="138"/>
      <c r="Z13" s="268"/>
      <c r="AA13" s="688" t="s">
        <v>327</v>
      </c>
      <c r="AB13" s="687"/>
      <c r="AC13" s="687"/>
      <c r="AD13" s="689"/>
      <c r="AE13" s="316"/>
      <c r="AL13" s="685" t="s">
        <v>359</v>
      </c>
      <c r="AM13" s="685"/>
      <c r="AN13" s="685"/>
      <c r="AO13" s="685"/>
    </row>
    <row r="14" spans="2:48" ht="33.6" customHeight="1" x14ac:dyDescent="0.3">
      <c r="C14" s="267"/>
      <c r="D14" s="269"/>
      <c r="E14" s="682" t="s">
        <v>466</v>
      </c>
      <c r="F14" s="682"/>
      <c r="G14" s="682"/>
      <c r="H14" s="682"/>
      <c r="I14" s="271"/>
      <c r="J14" s="267"/>
      <c r="N14" s="121" t="s">
        <v>358</v>
      </c>
      <c r="O14" s="311">
        <v>9</v>
      </c>
      <c r="P14" s="315">
        <v>10</v>
      </c>
      <c r="Q14" s="311">
        <v>9</v>
      </c>
      <c r="R14" s="453">
        <v>10</v>
      </c>
      <c r="W14" s="138"/>
      <c r="Y14" s="267"/>
      <c r="Z14" s="269"/>
      <c r="AA14" s="681" t="s">
        <v>466</v>
      </c>
      <c r="AB14" s="682"/>
      <c r="AC14" s="682"/>
      <c r="AD14" s="686"/>
      <c r="AE14" s="445"/>
      <c r="AF14" s="267"/>
      <c r="AG14" s="267"/>
      <c r="AK14" s="121" t="s">
        <v>358</v>
      </c>
      <c r="AL14" s="311">
        <v>9</v>
      </c>
      <c r="AM14" s="315">
        <v>10</v>
      </c>
      <c r="AN14" s="311">
        <v>9</v>
      </c>
      <c r="AO14" s="453">
        <v>10</v>
      </c>
    </row>
    <row r="15" spans="2:48" x14ac:dyDescent="0.3">
      <c r="D15" s="268"/>
      <c r="E15" s="550" t="s">
        <v>354</v>
      </c>
      <c r="F15" s="550"/>
      <c r="G15" s="550"/>
      <c r="H15" s="550"/>
      <c r="I15" s="270"/>
      <c r="N15" s="272">
        <v>0.05</v>
      </c>
      <c r="O15" s="450">
        <v>2</v>
      </c>
      <c r="P15" s="314">
        <v>3</v>
      </c>
      <c r="Q15" s="313">
        <v>3</v>
      </c>
      <c r="R15" s="450">
        <v>5</v>
      </c>
      <c r="W15" s="138"/>
      <c r="Z15" s="268"/>
      <c r="AA15" s="549" t="s">
        <v>354</v>
      </c>
      <c r="AB15" s="550"/>
      <c r="AC15" s="550"/>
      <c r="AD15" s="551"/>
      <c r="AE15" s="445"/>
      <c r="AK15" s="272">
        <v>0.05</v>
      </c>
      <c r="AL15" s="450">
        <v>2</v>
      </c>
      <c r="AM15" s="314">
        <v>3</v>
      </c>
      <c r="AN15" s="313">
        <v>3</v>
      </c>
      <c r="AO15" s="450">
        <v>5</v>
      </c>
    </row>
    <row r="16" spans="2:48" x14ac:dyDescent="0.3">
      <c r="D16" s="268"/>
      <c r="E16" s="550" t="s">
        <v>328</v>
      </c>
      <c r="F16" s="550"/>
      <c r="G16" s="550"/>
      <c r="H16" s="550"/>
      <c r="I16" s="270"/>
      <c r="N16" s="272">
        <v>0.25</v>
      </c>
      <c r="O16" s="450">
        <v>3</v>
      </c>
      <c r="P16" s="314">
        <v>5</v>
      </c>
      <c r="Q16" s="313">
        <v>5</v>
      </c>
      <c r="R16" s="450">
        <v>10</v>
      </c>
      <c r="W16" s="138"/>
      <c r="Z16" s="268"/>
      <c r="AA16" s="549" t="s">
        <v>328</v>
      </c>
      <c r="AB16" s="550"/>
      <c r="AC16" s="550"/>
      <c r="AD16" s="551"/>
      <c r="AE16" s="445"/>
      <c r="AK16" s="272">
        <v>0.25</v>
      </c>
      <c r="AL16" s="450">
        <v>3</v>
      </c>
      <c r="AM16" s="314">
        <v>5</v>
      </c>
      <c r="AN16" s="313">
        <v>5</v>
      </c>
      <c r="AO16" s="450">
        <v>10</v>
      </c>
    </row>
    <row r="17" spans="2:53" ht="38.4" customHeight="1" x14ac:dyDescent="0.3">
      <c r="D17" s="268"/>
      <c r="E17" s="682" t="s">
        <v>467</v>
      </c>
      <c r="F17" s="682"/>
      <c r="G17" s="682"/>
      <c r="H17" s="682"/>
      <c r="I17" s="270"/>
      <c r="W17" s="138"/>
      <c r="Z17" s="268"/>
      <c r="AA17" s="681" t="s">
        <v>467</v>
      </c>
      <c r="AB17" s="682"/>
      <c r="AC17" s="682"/>
      <c r="AD17" s="686"/>
      <c r="AE17" s="445"/>
      <c r="AL17" s="451"/>
    </row>
    <row r="18" spans="2:53" x14ac:dyDescent="0.3">
      <c r="D18" s="268"/>
      <c r="E18" s="550" t="s">
        <v>329</v>
      </c>
      <c r="F18" s="550"/>
      <c r="G18" s="550"/>
      <c r="H18" s="550"/>
      <c r="I18" s="270"/>
      <c r="W18" s="138"/>
      <c r="Z18" s="268"/>
      <c r="AA18" s="549" t="s">
        <v>329</v>
      </c>
      <c r="AB18" s="550"/>
      <c r="AC18" s="550"/>
      <c r="AD18" s="551"/>
      <c r="AE18" s="445"/>
      <c r="AL18" s="451"/>
    </row>
    <row r="19" spans="2:53" x14ac:dyDescent="0.3">
      <c r="D19" s="268"/>
      <c r="E19" s="550" t="s">
        <v>356</v>
      </c>
      <c r="F19" s="550"/>
      <c r="G19" s="550"/>
      <c r="H19" s="550"/>
      <c r="I19" s="270"/>
      <c r="W19" s="138"/>
      <c r="Z19" s="268"/>
      <c r="AA19" s="549" t="s">
        <v>356</v>
      </c>
      <c r="AB19" s="550"/>
      <c r="AC19" s="550"/>
      <c r="AD19" s="551"/>
      <c r="AE19" s="445"/>
      <c r="AL19" s="451"/>
    </row>
    <row r="20" spans="2:53" ht="29.4" customHeight="1" x14ac:dyDescent="0.3">
      <c r="D20" s="268"/>
      <c r="E20" s="691" t="s">
        <v>355</v>
      </c>
      <c r="F20" s="691"/>
      <c r="G20" s="691"/>
      <c r="H20" s="691"/>
      <c r="I20" s="270"/>
      <c r="W20" s="138"/>
      <c r="Z20" s="268"/>
      <c r="AA20" s="692" t="s">
        <v>355</v>
      </c>
      <c r="AB20" s="691"/>
      <c r="AC20" s="691"/>
      <c r="AD20" s="693"/>
      <c r="AE20" s="445"/>
      <c r="AL20" s="451"/>
    </row>
    <row r="21" spans="2:53" x14ac:dyDescent="0.3">
      <c r="E21" s="690"/>
      <c r="F21" s="690"/>
      <c r="G21" s="690"/>
      <c r="H21" s="690"/>
      <c r="W21" s="138"/>
      <c r="AA21" s="690"/>
      <c r="AB21" s="690"/>
      <c r="AC21" s="690"/>
      <c r="AD21" s="690"/>
      <c r="AE21" s="445"/>
      <c r="AL21" s="451"/>
    </row>
    <row r="22" spans="2:53" x14ac:dyDescent="0.3">
      <c r="E22" s="566"/>
      <c r="F22" s="566"/>
      <c r="G22" s="566"/>
      <c r="H22" s="566"/>
      <c r="N22" s="70" t="s">
        <v>400</v>
      </c>
      <c r="W22" s="138"/>
      <c r="AA22" s="566"/>
      <c r="AB22" s="566"/>
      <c r="AC22" s="566"/>
      <c r="AD22" s="566"/>
      <c r="AE22" s="445"/>
      <c r="AL22" s="451"/>
    </row>
    <row r="23" spans="2:53" ht="33" customHeight="1" x14ac:dyDescent="0.3">
      <c r="E23" s="571"/>
      <c r="F23" s="571"/>
      <c r="G23" s="571"/>
      <c r="H23" s="571"/>
      <c r="N23" s="70" t="s">
        <v>492</v>
      </c>
      <c r="W23" s="138"/>
      <c r="AA23" s="571"/>
      <c r="AB23" s="571"/>
      <c r="AC23" s="571"/>
      <c r="AD23" s="571"/>
      <c r="AE23" s="447"/>
      <c r="AL23" s="451"/>
    </row>
    <row r="24" spans="2:53" x14ac:dyDescent="0.3">
      <c r="C24" s="445"/>
      <c r="D24" s="445"/>
      <c r="E24" s="445"/>
      <c r="F24" s="445"/>
      <c r="W24" s="138"/>
      <c r="AL24" s="451"/>
    </row>
    <row r="25" spans="2:53" x14ac:dyDescent="0.3">
      <c r="B25" s="566" t="s">
        <v>270</v>
      </c>
      <c r="C25" s="566"/>
      <c r="D25" s="566"/>
      <c r="E25" s="566"/>
      <c r="F25" s="566"/>
      <c r="G25" s="566"/>
      <c r="H25" s="566"/>
      <c r="I25" s="566"/>
      <c r="J25" s="566"/>
      <c r="K25" s="566"/>
      <c r="L25" s="566"/>
      <c r="M25" s="74"/>
      <c r="W25" s="138"/>
      <c r="X25" s="566" t="s">
        <v>270</v>
      </c>
      <c r="Y25" s="566"/>
      <c r="Z25" s="566"/>
      <c r="AA25" s="566"/>
      <c r="AB25" s="566"/>
      <c r="AC25" s="566"/>
      <c r="AD25" s="566"/>
      <c r="AE25" s="566"/>
      <c r="AF25" s="566"/>
      <c r="AG25" s="566"/>
      <c r="AH25" s="566"/>
      <c r="AI25" s="566"/>
      <c r="AJ25" s="74"/>
      <c r="AL25" s="451"/>
    </row>
    <row r="26" spans="2:53" x14ac:dyDescent="0.3">
      <c r="W26" s="138"/>
      <c r="AL26" s="451"/>
    </row>
    <row r="27" spans="2:53" x14ac:dyDescent="0.3">
      <c r="C27" s="50" t="s">
        <v>260</v>
      </c>
      <c r="D27" s="195">
        <f>Summary!K8</f>
        <v>0</v>
      </c>
      <c r="W27" s="138"/>
      <c r="Y27" s="50" t="s">
        <v>260</v>
      </c>
      <c r="Z27" s="195">
        <f>Summary!Y8</f>
        <v>0</v>
      </c>
      <c r="AL27" s="451"/>
    </row>
    <row r="28" spans="2:53" x14ac:dyDescent="0.3">
      <c r="C28" s="18"/>
      <c r="D28" s="224"/>
      <c r="E28" s="18"/>
      <c r="F28" s="18"/>
      <c r="G28" s="18"/>
      <c r="H28" s="18"/>
      <c r="I28" s="18"/>
      <c r="J28" s="18"/>
      <c r="K28" s="18"/>
      <c r="L28" s="18"/>
      <c r="W28" s="138"/>
      <c r="Y28" s="18"/>
      <c r="Z28" s="224"/>
      <c r="AA28" s="18"/>
      <c r="AB28" s="18"/>
      <c r="AC28" s="18"/>
      <c r="AD28" s="18"/>
      <c r="AE28" s="18"/>
      <c r="AF28" s="18"/>
      <c r="AG28" s="18"/>
      <c r="AH28" s="18"/>
      <c r="AI28" s="18"/>
      <c r="AL28" s="451"/>
    </row>
    <row r="29" spans="2:53" s="145" customFormat="1" ht="15.75" customHeight="1" x14ac:dyDescent="0.3">
      <c r="B29" s="697" t="str">
        <f>IF(I41&gt;D27,"ERROR: Indicated Assistance Exceeds Total Project Units","")</f>
        <v/>
      </c>
      <c r="C29" s="697"/>
      <c r="D29" s="697"/>
      <c r="E29" s="697"/>
      <c r="F29" s="697"/>
      <c r="G29" s="697"/>
      <c r="H29" s="697"/>
      <c r="I29" s="697"/>
      <c r="J29" s="697"/>
      <c r="K29" s="697"/>
      <c r="L29" s="697"/>
      <c r="M29" s="181"/>
      <c r="N29" s="187"/>
      <c r="O29" s="188"/>
      <c r="P29" s="188"/>
      <c r="Q29" s="188"/>
      <c r="R29" s="188"/>
      <c r="S29" s="188"/>
      <c r="T29" s="188"/>
      <c r="U29" s="188"/>
      <c r="V29" s="188"/>
      <c r="W29" s="146"/>
      <c r="X29" s="697" t="str">
        <f>IF(AF41&gt;Z27,"ERROR: Indicated Assistance Exceeds Total Project Units","")</f>
        <v/>
      </c>
      <c r="Y29" s="697"/>
      <c r="Z29" s="697"/>
      <c r="AA29" s="697"/>
      <c r="AB29" s="697"/>
      <c r="AC29" s="697"/>
      <c r="AD29" s="697"/>
      <c r="AE29" s="697"/>
      <c r="AF29" s="697"/>
      <c r="AG29" s="697"/>
      <c r="AH29" s="697"/>
      <c r="AI29" s="697"/>
      <c r="AJ29" s="181"/>
      <c r="AK29" s="187"/>
      <c r="AL29" s="188"/>
      <c r="AM29" s="188"/>
      <c r="AN29" s="188"/>
      <c r="AO29" s="188"/>
      <c r="AP29" s="188"/>
      <c r="AQ29" s="188"/>
      <c r="AR29" s="188"/>
      <c r="AS29" s="188"/>
      <c r="AT29" s="188"/>
      <c r="AU29" s="188"/>
      <c r="AV29" s="188"/>
      <c r="AW29" s="188"/>
      <c r="AX29" s="188"/>
      <c r="AY29" s="188"/>
      <c r="AZ29" s="187"/>
      <c r="BA29" s="188"/>
    </row>
    <row r="30" spans="2:53" s="145" customFormat="1" ht="15.75" customHeight="1" x14ac:dyDescent="0.3">
      <c r="B30" s="698" t="s">
        <v>402</v>
      </c>
      <c r="C30" s="698"/>
      <c r="D30" s="698"/>
      <c r="E30" s="698"/>
      <c r="F30" s="698"/>
      <c r="G30" s="698"/>
      <c r="H30" s="698"/>
      <c r="I30" s="698"/>
      <c r="J30" s="698"/>
      <c r="K30" s="698"/>
      <c r="L30" s="698"/>
      <c r="M30" s="181"/>
      <c r="N30" s="187"/>
      <c r="O30" s="188"/>
      <c r="P30" s="188"/>
      <c r="Q30" s="188"/>
      <c r="R30" s="188"/>
      <c r="S30" s="188"/>
      <c r="T30" s="188"/>
      <c r="U30" s="188"/>
      <c r="V30" s="188"/>
      <c r="W30" s="146"/>
      <c r="X30" s="698" t="s">
        <v>402</v>
      </c>
      <c r="Y30" s="698"/>
      <c r="Z30" s="698"/>
      <c r="AA30" s="698"/>
      <c r="AB30" s="698"/>
      <c r="AC30" s="698"/>
      <c r="AD30" s="698"/>
      <c r="AE30" s="698"/>
      <c r="AF30" s="698"/>
      <c r="AG30" s="698"/>
      <c r="AH30" s="698"/>
      <c r="AI30" s="698"/>
      <c r="AJ30" s="181"/>
      <c r="AK30" s="187"/>
      <c r="AL30" s="188"/>
      <c r="AM30" s="188"/>
      <c r="AN30" s="188"/>
      <c r="AO30" s="188"/>
      <c r="AP30" s="188"/>
      <c r="AQ30" s="188"/>
      <c r="AR30" s="188"/>
      <c r="AS30" s="188"/>
      <c r="AT30" s="188"/>
      <c r="AU30" s="188"/>
      <c r="AV30" s="188"/>
      <c r="AW30" s="188"/>
      <c r="AX30" s="188"/>
      <c r="AY30" s="188"/>
      <c r="AZ30" s="187"/>
      <c r="BA30" s="188"/>
    </row>
    <row r="31" spans="2:53" x14ac:dyDescent="0.3">
      <c r="M31" s="181"/>
      <c r="N31" s="69"/>
      <c r="O31" s="694"/>
      <c r="P31" s="694"/>
      <c r="Q31" s="694"/>
      <c r="R31" s="694"/>
      <c r="S31" s="694"/>
      <c r="T31" s="694"/>
      <c r="W31" s="138"/>
      <c r="AJ31" s="181"/>
      <c r="AK31" s="69"/>
      <c r="AL31" s="694"/>
      <c r="AM31" s="694"/>
      <c r="AN31" s="694"/>
      <c r="AO31" s="694"/>
      <c r="AP31" s="694"/>
      <c r="AQ31" s="694"/>
      <c r="AT31" s="694"/>
      <c r="AU31" s="694"/>
      <c r="AV31" s="694"/>
      <c r="AW31" s="694"/>
      <c r="AX31" s="694"/>
      <c r="AY31" s="694"/>
      <c r="BA31" s="453"/>
    </row>
    <row r="32" spans="2:53" ht="32.25" customHeight="1" x14ac:dyDescent="0.3">
      <c r="B32" s="184"/>
      <c r="C32" s="13" t="s">
        <v>261</v>
      </c>
      <c r="D32" s="695" t="s">
        <v>357</v>
      </c>
      <c r="E32" s="695"/>
      <c r="F32" s="695"/>
      <c r="G32" s="13"/>
      <c r="H32" s="309" t="s">
        <v>401</v>
      </c>
      <c r="I32" s="696" t="s">
        <v>248</v>
      </c>
      <c r="J32" s="696"/>
      <c r="K32" s="452" t="s">
        <v>249</v>
      </c>
      <c r="M32" s="180"/>
      <c r="N32" s="182"/>
      <c r="O32" s="189"/>
      <c r="P32" s="189"/>
      <c r="Q32" s="189"/>
      <c r="R32" s="189"/>
      <c r="S32" s="189"/>
      <c r="T32" s="453" t="s">
        <v>232</v>
      </c>
      <c r="W32" s="138"/>
      <c r="X32" s="184"/>
      <c r="Y32" s="13" t="s">
        <v>261</v>
      </c>
      <c r="Z32" s="695" t="s">
        <v>357</v>
      </c>
      <c r="AA32" s="695"/>
      <c r="AB32" s="695"/>
      <c r="AC32" s="13"/>
      <c r="AD32" s="145"/>
      <c r="AE32" s="309" t="s">
        <v>401</v>
      </c>
      <c r="AF32" s="696" t="s">
        <v>248</v>
      </c>
      <c r="AG32" s="696"/>
      <c r="AH32" s="452" t="s">
        <v>249</v>
      </c>
      <c r="AJ32" s="180"/>
      <c r="AK32" s="182"/>
      <c r="AL32" s="189"/>
      <c r="AM32" s="189"/>
      <c r="AN32" s="189"/>
      <c r="AO32" s="189"/>
      <c r="AP32" s="189"/>
      <c r="AQ32" s="453" t="s">
        <v>232</v>
      </c>
      <c r="AT32" s="189"/>
      <c r="AU32" s="189"/>
      <c r="AV32" s="189"/>
      <c r="AW32" s="189"/>
      <c r="AX32" s="189"/>
      <c r="AY32" s="189"/>
    </row>
    <row r="33" spans="2:53" ht="15.75" customHeight="1" x14ac:dyDescent="0.3">
      <c r="B33" s="446" t="str">
        <f>IF(T34&gt;0,T34,"")</f>
        <v/>
      </c>
      <c r="C33" s="195">
        <v>1</v>
      </c>
      <c r="D33" s="699"/>
      <c r="E33" s="700"/>
      <c r="F33" s="700"/>
      <c r="G33" s="701"/>
      <c r="H33" s="310"/>
      <c r="I33" s="210"/>
      <c r="J33" s="183" t="str">
        <f t="shared" ref="J33:J40" si="0">IF(I33&gt;0,I33/$D$27,"")</f>
        <v/>
      </c>
      <c r="K33" s="210"/>
      <c r="M33" s="180"/>
      <c r="N33" s="273" t="s">
        <v>262</v>
      </c>
      <c r="O33" s="705">
        <v>9</v>
      </c>
      <c r="P33" s="705"/>
      <c r="Q33" s="705">
        <v>10</v>
      </c>
      <c r="R33" s="705"/>
      <c r="S33" s="684"/>
      <c r="T33" s="684"/>
      <c r="W33" s="138"/>
      <c r="X33" s="446" t="str">
        <f>IF(AQ34&gt;0,AQ34,"")</f>
        <v/>
      </c>
      <c r="Y33" s="195">
        <v>1</v>
      </c>
      <c r="Z33" s="702"/>
      <c r="AA33" s="703"/>
      <c r="AB33" s="703"/>
      <c r="AC33" s="703"/>
      <c r="AD33" s="704"/>
      <c r="AE33" s="389"/>
      <c r="AF33" s="251"/>
      <c r="AG33" s="183" t="str">
        <f>IF(AF33&gt;0,AF33/$Z$27,"")</f>
        <v/>
      </c>
      <c r="AH33" s="251"/>
      <c r="AJ33" s="180"/>
      <c r="AK33" s="273" t="s">
        <v>262</v>
      </c>
      <c r="AL33" s="705">
        <v>9</v>
      </c>
      <c r="AM33" s="705"/>
      <c r="AN33" s="705">
        <v>10</v>
      </c>
      <c r="AO33" s="705"/>
      <c r="AP33" s="684"/>
      <c r="AQ33" s="684"/>
      <c r="AT33" s="684"/>
      <c r="AU33" s="684"/>
      <c r="AV33" s="684"/>
      <c r="AW33" s="684"/>
      <c r="AX33" s="684"/>
      <c r="AY33" s="684"/>
    </row>
    <row r="34" spans="2:53" ht="15.75" customHeight="1" x14ac:dyDescent="0.3">
      <c r="B34" s="446" t="str">
        <f>IF(T39&gt;0,T39,"")</f>
        <v/>
      </c>
      <c r="C34" s="195">
        <v>2</v>
      </c>
      <c r="D34" s="699"/>
      <c r="E34" s="700"/>
      <c r="F34" s="700"/>
      <c r="G34" s="701"/>
      <c r="H34" s="310"/>
      <c r="I34" s="210"/>
      <c r="J34" s="183" t="str">
        <f t="shared" si="0"/>
        <v/>
      </c>
      <c r="K34" s="210"/>
      <c r="M34" s="180"/>
      <c r="N34" s="190">
        <v>0.05</v>
      </c>
      <c r="O34" s="191" t="str">
        <f>IF(AND(K$33&lt;10,J$33&lt;=N$16,J$33&gt;=N$15),"X","")</f>
        <v/>
      </c>
      <c r="P34" s="450">
        <f>IF(AND(O34="X",H$33="New"),Q$15,IF(AND(O34="X",H$33="Existing"),O$15,0))</f>
        <v>0</v>
      </c>
      <c r="Q34" s="191" t="str">
        <f>IF(AND(K$33&gt;=10,J$33&lt;=N$16,J$33&gt;=N$15),"X","")</f>
        <v/>
      </c>
      <c r="R34" s="450">
        <f>IF(AND(Q34="X",H$33="New"),R$15,IF(AND(Q34="X",H$33="Existing"),P$15,0))</f>
        <v>0</v>
      </c>
      <c r="S34" s="453"/>
      <c r="T34" s="451" t="str">
        <f>IF(D33="","",IF(AND(K33&gt;0,I33&gt;0),SUM(P34:P35,R34:R35),0))</f>
        <v/>
      </c>
      <c r="V34" s="453"/>
      <c r="W34" s="138"/>
      <c r="X34" s="446" t="str">
        <f>IF(AQ39&gt;0,AQ39,"")</f>
        <v/>
      </c>
      <c r="Y34" s="195">
        <v>2</v>
      </c>
      <c r="Z34" s="702"/>
      <c r="AA34" s="703"/>
      <c r="AB34" s="703"/>
      <c r="AC34" s="703"/>
      <c r="AD34" s="704"/>
      <c r="AE34" s="389"/>
      <c r="AF34" s="251"/>
      <c r="AG34" s="183" t="str">
        <f t="shared" ref="AG34:AG40" si="1">IF(AF34&gt;0,AF34/$D$27,"")</f>
        <v/>
      </c>
      <c r="AH34" s="251"/>
      <c r="AJ34" s="180"/>
      <c r="AK34" s="190">
        <v>0.05</v>
      </c>
      <c r="AL34" s="191" t="str">
        <f>IF(AND(AH$33&lt;10,AG$33&lt;=AK$16,AG$33&gt;=AK$15),"X","")</f>
        <v/>
      </c>
      <c r="AM34" s="450">
        <f>IF(AND(AL34="X",AE$33="New"),AN$15,IF(AND(AL34="X",AE$33="Existing"),AL$15,0))</f>
        <v>0</v>
      </c>
      <c r="AN34" s="191" t="str">
        <f>IF(AND(AH$33&gt;=10,AG$33&lt;=AK$16,AG$33&gt;=AK$15),"X","")</f>
        <v/>
      </c>
      <c r="AO34" s="450">
        <f>IF(AND(AN34="X",AE$33="New"),AO$15,IF(AND(AN34="X",AE$33="Existing"),AM$15,0))</f>
        <v>0</v>
      </c>
      <c r="AP34" s="453"/>
      <c r="AQ34" s="451" t="str">
        <f>IF(Z33="","",IF(AND(AH33&gt;0,AF33&gt;0),SUM(AM34:AM35,AO34:AO35),0))</f>
        <v/>
      </c>
      <c r="AT34" s="453"/>
      <c r="AV34" s="453"/>
      <c r="AX34" s="453"/>
      <c r="BA34" s="453"/>
    </row>
    <row r="35" spans="2:53" x14ac:dyDescent="0.3">
      <c r="B35" s="446" t="str">
        <f>IF(T44&gt;0,T44,"")</f>
        <v/>
      </c>
      <c r="C35" s="195">
        <v>3</v>
      </c>
      <c r="D35" s="699"/>
      <c r="E35" s="700"/>
      <c r="F35" s="700"/>
      <c r="G35" s="701"/>
      <c r="H35" s="310"/>
      <c r="I35" s="210"/>
      <c r="J35" s="183" t="str">
        <f t="shared" si="0"/>
        <v/>
      </c>
      <c r="K35" s="210"/>
      <c r="M35" s="180"/>
      <c r="N35" s="190">
        <v>0.25</v>
      </c>
      <c r="O35" s="191" t="str">
        <f>IF(AND(K$33&lt;10,J$33&gt;N$16),"X","")</f>
        <v>X</v>
      </c>
      <c r="P35" s="450">
        <f>IF(AND(O35="X",H$33="New"),Q$16,IF(AND(O35="X",H$33="Existing"),O$16,0))</f>
        <v>0</v>
      </c>
      <c r="Q35" s="191" t="str">
        <f>IF(AND(K$33&gt;=10,J$33&gt;N$16),"X","")</f>
        <v/>
      </c>
      <c r="R35" s="450">
        <f>IF(AND(Q35="X",H$33="New"),R$16,IF(AND(Q35="X",H$33="Existing"),P$16,0))</f>
        <v>0</v>
      </c>
      <c r="S35" s="453"/>
      <c r="W35" s="138"/>
      <c r="X35" s="446" t="str">
        <f>IF(AQ44&gt;0,AQ44,"")</f>
        <v/>
      </c>
      <c r="Y35" s="195">
        <v>3</v>
      </c>
      <c r="Z35" s="702"/>
      <c r="AA35" s="703"/>
      <c r="AB35" s="703"/>
      <c r="AC35" s="703"/>
      <c r="AD35" s="704"/>
      <c r="AE35" s="389"/>
      <c r="AF35" s="251"/>
      <c r="AG35" s="183" t="str">
        <f t="shared" si="1"/>
        <v/>
      </c>
      <c r="AH35" s="251"/>
      <c r="AJ35" s="180"/>
      <c r="AK35" s="190">
        <v>0.25</v>
      </c>
      <c r="AL35" s="191" t="str">
        <f>IF(AND(AH$33&lt;10,AG$33&gt;AK$16),"X","")</f>
        <v>X</v>
      </c>
      <c r="AM35" s="450">
        <f>IF(AND(AL35="X",AE$33="New"),AN$16,IF(AND(AL35="X",AE$33="Existing"),AL$16,0))</f>
        <v>0</v>
      </c>
      <c r="AN35" s="191" t="str">
        <f>IF(AND(AH$33&gt;=10,AG$33&gt;AK$16),"X","")</f>
        <v/>
      </c>
      <c r="AO35" s="450">
        <f>IF(AND(AN35="X",AE$33="New"),AO$16,IF(AND(AN35="X",AE$33="Existing"),AM$16,0))</f>
        <v>0</v>
      </c>
      <c r="AP35" s="453"/>
      <c r="AT35" s="453"/>
      <c r="AV35" s="453"/>
      <c r="AX35" s="453"/>
    </row>
    <row r="36" spans="2:53" x14ac:dyDescent="0.3">
      <c r="B36" s="446" t="str">
        <f>IF(T49&gt;0,T49,"")</f>
        <v/>
      </c>
      <c r="C36" s="195">
        <v>4</v>
      </c>
      <c r="D36" s="699"/>
      <c r="E36" s="700"/>
      <c r="F36" s="700"/>
      <c r="G36" s="701"/>
      <c r="H36" s="310"/>
      <c r="I36" s="210"/>
      <c r="J36" s="183" t="str">
        <f t="shared" si="0"/>
        <v/>
      </c>
      <c r="K36" s="210"/>
      <c r="M36" s="180"/>
      <c r="N36" s="190"/>
      <c r="O36" s="453"/>
      <c r="Q36" s="453"/>
      <c r="S36" s="453"/>
      <c r="W36" s="138"/>
      <c r="X36" s="446" t="str">
        <f>IF(AQ49&gt;0,AQ49,"")</f>
        <v/>
      </c>
      <c r="Y36" s="195">
        <v>4</v>
      </c>
      <c r="Z36" s="702"/>
      <c r="AA36" s="703"/>
      <c r="AB36" s="703"/>
      <c r="AC36" s="703"/>
      <c r="AD36" s="704"/>
      <c r="AE36" s="389"/>
      <c r="AF36" s="251"/>
      <c r="AG36" s="183" t="str">
        <f t="shared" si="1"/>
        <v/>
      </c>
      <c r="AH36" s="251"/>
      <c r="AJ36" s="180"/>
      <c r="AK36" s="190"/>
      <c r="AL36" s="453"/>
      <c r="AN36" s="453"/>
      <c r="AP36" s="453"/>
      <c r="AT36" s="453"/>
      <c r="AV36" s="453"/>
      <c r="AX36" s="453"/>
    </row>
    <row r="37" spans="2:53" x14ac:dyDescent="0.3">
      <c r="B37" s="446" t="str">
        <f>IF(T54&gt;0,T54,"")</f>
        <v/>
      </c>
      <c r="C37" s="195">
        <v>5</v>
      </c>
      <c r="D37" s="699"/>
      <c r="E37" s="700"/>
      <c r="F37" s="700"/>
      <c r="G37" s="701"/>
      <c r="H37" s="310"/>
      <c r="I37" s="210"/>
      <c r="J37" s="183" t="str">
        <f t="shared" si="0"/>
        <v/>
      </c>
      <c r="K37" s="210"/>
      <c r="M37" s="180"/>
      <c r="N37" s="182"/>
      <c r="O37" s="189"/>
      <c r="P37" s="189"/>
      <c r="Q37" s="189"/>
      <c r="R37" s="189"/>
      <c r="S37" s="189"/>
      <c r="T37" s="453" t="s">
        <v>232</v>
      </c>
      <c r="W37" s="138"/>
      <c r="X37" s="446" t="str">
        <f>IF(AQ54&gt;0,AQ54,"")</f>
        <v/>
      </c>
      <c r="Y37" s="195">
        <v>5</v>
      </c>
      <c r="Z37" s="702"/>
      <c r="AA37" s="703"/>
      <c r="AB37" s="703"/>
      <c r="AC37" s="703"/>
      <c r="AD37" s="704"/>
      <c r="AE37" s="389"/>
      <c r="AF37" s="251"/>
      <c r="AG37" s="183" t="str">
        <f t="shared" si="1"/>
        <v/>
      </c>
      <c r="AH37" s="251"/>
      <c r="AJ37" s="180"/>
      <c r="AK37" s="182"/>
      <c r="AL37" s="189"/>
      <c r="AM37" s="189"/>
      <c r="AN37" s="189"/>
      <c r="AO37" s="189"/>
      <c r="AP37" s="189"/>
      <c r="AQ37" s="453" t="s">
        <v>232</v>
      </c>
      <c r="AT37" s="453"/>
      <c r="AV37" s="453"/>
      <c r="AX37" s="453"/>
    </row>
    <row r="38" spans="2:53" x14ac:dyDescent="0.3">
      <c r="B38" s="446" t="str">
        <f>IF(T59&gt;0,T59,"")</f>
        <v/>
      </c>
      <c r="C38" s="195">
        <v>6</v>
      </c>
      <c r="D38" s="699"/>
      <c r="E38" s="700"/>
      <c r="F38" s="700"/>
      <c r="G38" s="701"/>
      <c r="H38" s="310"/>
      <c r="I38" s="210"/>
      <c r="J38" s="183" t="str">
        <f t="shared" si="0"/>
        <v/>
      </c>
      <c r="K38" s="210"/>
      <c r="M38" s="180"/>
      <c r="N38" s="273" t="s">
        <v>263</v>
      </c>
      <c r="O38" s="705">
        <v>9</v>
      </c>
      <c r="P38" s="705"/>
      <c r="Q38" s="705">
        <v>10</v>
      </c>
      <c r="R38" s="705"/>
      <c r="S38" s="684"/>
      <c r="T38" s="684"/>
      <c r="W38" s="138"/>
      <c r="X38" s="446" t="str">
        <f>IF(AQ59&gt;0,AQ59,"")</f>
        <v/>
      </c>
      <c r="Y38" s="195">
        <v>6</v>
      </c>
      <c r="Z38" s="702"/>
      <c r="AA38" s="703"/>
      <c r="AB38" s="703"/>
      <c r="AC38" s="703"/>
      <c r="AD38" s="704"/>
      <c r="AE38" s="389"/>
      <c r="AF38" s="251"/>
      <c r="AG38" s="183" t="str">
        <f t="shared" si="1"/>
        <v/>
      </c>
      <c r="AH38" s="251"/>
      <c r="AJ38" s="180"/>
      <c r="AK38" s="273" t="s">
        <v>263</v>
      </c>
      <c r="AL38" s="705">
        <v>9</v>
      </c>
      <c r="AM38" s="705"/>
      <c r="AN38" s="705">
        <v>10</v>
      </c>
      <c r="AO38" s="705"/>
      <c r="AP38" s="684"/>
      <c r="AQ38" s="684"/>
      <c r="AT38" s="453"/>
      <c r="AV38" s="453"/>
      <c r="AX38" s="453"/>
    </row>
    <row r="39" spans="2:53" x14ac:dyDescent="0.3">
      <c r="B39" s="446" t="str">
        <f>IF(T64&gt;0,T64,"")</f>
        <v/>
      </c>
      <c r="C39" s="195">
        <v>7</v>
      </c>
      <c r="D39" s="699"/>
      <c r="E39" s="700"/>
      <c r="F39" s="700"/>
      <c r="G39" s="701"/>
      <c r="H39" s="310"/>
      <c r="I39" s="210"/>
      <c r="J39" s="183" t="str">
        <f t="shared" si="0"/>
        <v/>
      </c>
      <c r="K39" s="210"/>
      <c r="M39" s="180"/>
      <c r="N39" s="190">
        <v>0.05</v>
      </c>
      <c r="O39" s="191" t="str">
        <f>IF(AND($K$34&lt;10,$J$34&lt;=$N$16,$J$34&gt;=$N$15),"X","")</f>
        <v/>
      </c>
      <c r="P39" s="450">
        <f>IF(AND(O39="X",$H$34="New"),$Q$15,IF(AND(O39="X",$H$34="Existing"),$O$15,0))</f>
        <v>0</v>
      </c>
      <c r="Q39" s="191" t="str">
        <f>IF(AND($K$34&gt;=10,$J$34&lt;=$N$16,$J$34&gt;=$N$15),"X","")</f>
        <v/>
      </c>
      <c r="R39" s="450">
        <f>IF(AND(Q39="X",$H$34="New"),$R$15,IF(AND(Q39="X",$H$34="Existing"),$P$15,0))</f>
        <v>0</v>
      </c>
      <c r="S39" s="453"/>
      <c r="T39" s="451" t="str">
        <f>IF(D34="","",IF(AND(K34&gt;0,I34&gt;0),SUM(P39:P40,R39:R40),0))</f>
        <v/>
      </c>
      <c r="W39" s="138"/>
      <c r="X39" s="446" t="str">
        <f>IF(AQ64&gt;0,AQ64,"")</f>
        <v/>
      </c>
      <c r="Y39" s="195">
        <v>7</v>
      </c>
      <c r="Z39" s="702"/>
      <c r="AA39" s="703"/>
      <c r="AB39" s="703"/>
      <c r="AC39" s="703"/>
      <c r="AD39" s="704"/>
      <c r="AE39" s="389"/>
      <c r="AF39" s="251"/>
      <c r="AG39" s="183" t="str">
        <f t="shared" si="1"/>
        <v/>
      </c>
      <c r="AH39" s="251"/>
      <c r="AJ39" s="180"/>
      <c r="AK39" s="190">
        <v>0.05</v>
      </c>
      <c r="AL39" s="191" t="str">
        <f>IF(AND(AH$34&lt;10,AG$34&lt;=AK$16,AG$34&gt;=AK$15),"X","")</f>
        <v/>
      </c>
      <c r="AM39" s="450">
        <f>IF(AND(AL39="X",AE$34="New"),AN$15,IF(AND(AL39="X",AE$34="Existing"),AL$15,0))</f>
        <v>0</v>
      </c>
      <c r="AN39" s="191" t="str">
        <f>IF(AND(AH$34&gt;=10,AG$34&lt;=AK$16,AG$34&gt;=AK$15),"X","")</f>
        <v/>
      </c>
      <c r="AO39" s="450">
        <f>IF(AND(AN39="X",AE$34="New"),AO$15,IF(AND(AN39="X",AE$34="Existing"),AM$15,0))</f>
        <v>0</v>
      </c>
      <c r="AP39" s="453"/>
      <c r="AQ39" s="451" t="str">
        <f>IF(Z34="","",IF(AND(AH34&gt;0,AF34&gt;0),SUM(AM39:AM40,AO39:AO40),0))</f>
        <v/>
      </c>
    </row>
    <row r="40" spans="2:53" ht="15.75" customHeight="1" x14ac:dyDescent="0.3">
      <c r="B40" s="446" t="str">
        <f>IF(T69&gt;0,T69,"")</f>
        <v/>
      </c>
      <c r="C40" s="195">
        <v>8</v>
      </c>
      <c r="D40" s="699"/>
      <c r="E40" s="700"/>
      <c r="F40" s="700"/>
      <c r="G40" s="701"/>
      <c r="H40" s="310"/>
      <c r="I40" s="210"/>
      <c r="J40" s="183" t="str">
        <f t="shared" si="0"/>
        <v/>
      </c>
      <c r="K40" s="210"/>
      <c r="N40" s="190">
        <v>0.25</v>
      </c>
      <c r="O40" s="191" t="str">
        <f>IF(AND($K$34&lt;10,$J$34&gt;$N$16),"X","")</f>
        <v>X</v>
      </c>
      <c r="P40" s="450">
        <f>IF(AND(O40="X",$H$34="New"),$Q$16,IF(AND(O40="X",$H$34="Existing"),$O$16,0))</f>
        <v>0</v>
      </c>
      <c r="Q40" s="191" t="str">
        <f>IF(AND($K$34&gt;=10,$J$34&gt;$N$16),"X","")</f>
        <v/>
      </c>
      <c r="R40" s="450">
        <f>IF(AND(Q40="X",$H$34="New"),$R$16,IF(AND(Q40="X",$H$34="Existing"),$P$16,0))</f>
        <v>0</v>
      </c>
      <c r="S40" s="453"/>
      <c r="W40" s="138"/>
      <c r="X40" s="446" t="str">
        <f>IF(AQ69&gt;0,AQ69,"")</f>
        <v/>
      </c>
      <c r="Y40" s="195">
        <v>8</v>
      </c>
      <c r="Z40" s="702"/>
      <c r="AA40" s="703"/>
      <c r="AB40" s="703"/>
      <c r="AC40" s="703"/>
      <c r="AD40" s="704"/>
      <c r="AE40" s="389"/>
      <c r="AF40" s="251"/>
      <c r="AG40" s="183" t="str">
        <f t="shared" si="1"/>
        <v/>
      </c>
      <c r="AH40" s="251"/>
      <c r="AK40" s="190">
        <v>0.25</v>
      </c>
      <c r="AL40" s="191" t="str">
        <f>IF(AND(AH$34&lt;10,AG$34&gt;AK$16),"X","")</f>
        <v>X</v>
      </c>
      <c r="AM40" s="450">
        <f>IF(AND(AL40="X",AE$34="New"),AN$16,IF(AND(AL40="X",AE$34="Existing"),AL$16,0))</f>
        <v>0</v>
      </c>
      <c r="AN40" s="191" t="str">
        <f>IF(AND(AH$34&gt;=10,AG$34&gt;AK$16),"X","")</f>
        <v/>
      </c>
      <c r="AO40" s="450">
        <f>IF(AND(AN40="X",AE$34="New"),AO$16,IF(AND(AN40="X",AE$34="Existing"),AM$16,0))</f>
        <v>0</v>
      </c>
      <c r="AP40" s="453"/>
    </row>
    <row r="41" spans="2:53" ht="15.75" customHeight="1" x14ac:dyDescent="0.3">
      <c r="B41" s="1"/>
      <c r="C41" s="1"/>
      <c r="D41" s="1"/>
      <c r="E41" s="1"/>
      <c r="F41" s="1"/>
      <c r="G41" s="1"/>
      <c r="H41" s="1"/>
      <c r="I41" s="446">
        <f>SUM(I33:I40)</f>
        <v>0</v>
      </c>
      <c r="J41" s="194">
        <f>SUM(J33:J40)</f>
        <v>0</v>
      </c>
      <c r="K41" s="1"/>
      <c r="M41" s="180"/>
      <c r="N41" s="69"/>
      <c r="O41" s="684"/>
      <c r="P41" s="684"/>
      <c r="Q41" s="684"/>
      <c r="R41" s="684"/>
      <c r="S41" s="684"/>
      <c r="T41" s="684"/>
      <c r="W41" s="138"/>
      <c r="X41" s="1"/>
      <c r="Y41" s="1"/>
      <c r="Z41" s="1"/>
      <c r="AA41" s="1"/>
      <c r="AB41" s="1"/>
      <c r="AC41" s="1"/>
      <c r="AD41" s="1"/>
      <c r="AE41" s="1"/>
      <c r="AF41" s="446">
        <f>SUM(AF33:AF40)</f>
        <v>0</v>
      </c>
      <c r="AG41" s="194">
        <f>SUM(AG33:AG40)</f>
        <v>0</v>
      </c>
      <c r="AH41" s="1"/>
      <c r="AJ41" s="180"/>
      <c r="AK41" s="69"/>
      <c r="AL41" s="684"/>
      <c r="AM41" s="684"/>
      <c r="AN41" s="684"/>
      <c r="AO41" s="684"/>
      <c r="AP41" s="684"/>
      <c r="AQ41" s="684"/>
      <c r="AT41" s="684"/>
      <c r="AU41" s="684"/>
      <c r="AV41" s="684"/>
      <c r="AW41" s="684"/>
      <c r="AX41" s="684"/>
      <c r="AY41" s="684"/>
    </row>
    <row r="42" spans="2:53" ht="15.75" customHeight="1" x14ac:dyDescent="0.3">
      <c r="M42" s="180"/>
      <c r="N42" s="182"/>
      <c r="O42" s="189"/>
      <c r="P42" s="189"/>
      <c r="Q42" s="189"/>
      <c r="R42" s="189"/>
      <c r="S42" s="189"/>
      <c r="T42" s="453" t="s">
        <v>232</v>
      </c>
      <c r="V42" s="453"/>
      <c r="W42" s="138"/>
      <c r="AJ42" s="180"/>
      <c r="AK42" s="182"/>
      <c r="AL42" s="189"/>
      <c r="AM42" s="189"/>
      <c r="AN42" s="189"/>
      <c r="AO42" s="189"/>
      <c r="AP42" s="189"/>
      <c r="AQ42" s="453" t="s">
        <v>232</v>
      </c>
      <c r="AT42" s="453"/>
      <c r="AV42" s="453"/>
      <c r="AX42" s="453"/>
      <c r="BA42" s="453"/>
    </row>
    <row r="43" spans="2:53" x14ac:dyDescent="0.3">
      <c r="M43" s="180"/>
      <c r="N43" s="273" t="s">
        <v>264</v>
      </c>
      <c r="O43" s="705">
        <v>9</v>
      </c>
      <c r="P43" s="705"/>
      <c r="Q43" s="705">
        <v>10</v>
      </c>
      <c r="R43" s="705"/>
      <c r="S43" s="684"/>
      <c r="T43" s="684"/>
      <c r="W43" s="138"/>
      <c r="AJ43" s="180"/>
      <c r="AK43" s="273" t="s">
        <v>264</v>
      </c>
      <c r="AL43" s="705">
        <v>9</v>
      </c>
      <c r="AM43" s="705"/>
      <c r="AN43" s="705">
        <v>10</v>
      </c>
      <c r="AO43" s="705"/>
      <c r="AP43" s="684"/>
      <c r="AQ43" s="684"/>
      <c r="AT43" s="453"/>
      <c r="AV43" s="453"/>
      <c r="AX43" s="453"/>
    </row>
    <row r="44" spans="2:53" x14ac:dyDescent="0.3">
      <c r="M44" s="180"/>
      <c r="N44" s="190">
        <v>0.05</v>
      </c>
      <c r="O44" s="191" t="str">
        <f>IF(AND($K$35&lt;10,$J$35&lt;=$N$16,$J$35&gt;=$N$15),"X","")</f>
        <v/>
      </c>
      <c r="P44" s="450">
        <f>IF(AND(O44="X",$H$35="New"),$Q$15,IF(AND(O44="X",$H$35="Existing"),$O$15,0))</f>
        <v>0</v>
      </c>
      <c r="Q44" s="191" t="str">
        <f>IF(AND($K$35&gt;=10,$J$35&lt;=$N$16,$J$35&gt;=$N$15),"X","")</f>
        <v/>
      </c>
      <c r="R44" s="450">
        <f>IF(AND(Q44="X",$H$35="New"),$R$15,IF(AND(Q44="X",$H$35="Existing"),$P$15,0))</f>
        <v>0</v>
      </c>
      <c r="S44" s="453"/>
      <c r="T44" s="451" t="str">
        <f>IF(D35="","",IF(AND(K35&gt;0,I35&gt;0),SUM(P44:P45,R44:R45),0))</f>
        <v/>
      </c>
      <c r="W44" s="138"/>
      <c r="AJ44" s="180"/>
      <c r="AK44" s="190">
        <v>0.05</v>
      </c>
      <c r="AL44" s="191" t="str">
        <f>IF(AND(AH$35&lt;10,AG$35&lt;=AK$16,AG$35&gt;=AK$15),"X","")</f>
        <v/>
      </c>
      <c r="AM44" s="450">
        <f>IF(AND(AL44="X",AE$35="New"),AN$15,IF(AND(AL44="X",AE$35="Existing"),AL$15,0))</f>
        <v>0</v>
      </c>
      <c r="AN44" s="191" t="str">
        <f>IF(AND(AH$35&gt;=10,AG$35&lt;=AK$16,AG$35&gt;=AK$15),"X","")</f>
        <v/>
      </c>
      <c r="AO44" s="450">
        <f>IF(AND(AN44="X",AE$35="New"),AO$15,IF(AND(AN44="X",AE$35="Existing"),AM$15,0))</f>
        <v>0</v>
      </c>
      <c r="AP44" s="453"/>
      <c r="AQ44" s="451" t="str">
        <f>IF(Z35="","",IF(AND(AH35&gt;0,AF35&gt;0),SUM(AM44:AM45,AO44:AO45),0))</f>
        <v/>
      </c>
      <c r="AT44" s="453"/>
      <c r="AV44" s="453"/>
      <c r="AX44" s="453"/>
    </row>
    <row r="45" spans="2:53" x14ac:dyDescent="0.3">
      <c r="M45" s="180"/>
      <c r="N45" s="190">
        <v>0.25</v>
      </c>
      <c r="O45" s="191" t="str">
        <f>IF(AND($K$35&lt;10,$J$35&gt;$N$16),"X","")</f>
        <v>X</v>
      </c>
      <c r="P45" s="450">
        <f>IF(AND(O45="X",$H$35="New"),$Q$16,IF(AND(O45="X",$H$35="Existing"),$O$16,0))</f>
        <v>0</v>
      </c>
      <c r="Q45" s="191" t="str">
        <f>IF(AND($K$35&gt;=10,$J$35&gt;$N$16),"X","")</f>
        <v/>
      </c>
      <c r="R45" s="450">
        <f>IF(AND(Q45="X",$H$35="New"),$R$16,IF(AND(Q45="X",$H$35="Existing"),$P$16,0))</f>
        <v>0</v>
      </c>
      <c r="S45" s="453"/>
      <c r="W45" s="138"/>
      <c r="AJ45" s="180"/>
      <c r="AK45" s="190">
        <v>0.25</v>
      </c>
      <c r="AL45" s="191" t="str">
        <f>IF(AND(AH$35&lt;10,AG$35&gt;AK$16),"X","")</f>
        <v>X</v>
      </c>
      <c r="AM45" s="450">
        <f>IF(AND(AL45="X",AE$35="New"),AN$16,IF(AND(AL45="X",AE$35="Existing"),AL$16,0))</f>
        <v>0</v>
      </c>
      <c r="AN45" s="191" t="str">
        <f>IF(AND(AH$35&gt;=10,AG$35&gt;AK$16),"X","")</f>
        <v/>
      </c>
      <c r="AO45" s="450">
        <f>IF(AND(AN45="X",AE$35="New"),AO$16,IF(AND(AN45="X",AE$35="Existing"),AM$16,0))</f>
        <v>0</v>
      </c>
      <c r="AP45" s="453"/>
      <c r="AT45" s="453"/>
      <c r="AV45" s="453"/>
      <c r="AX45" s="453"/>
    </row>
    <row r="46" spans="2:53" x14ac:dyDescent="0.3">
      <c r="M46" s="180"/>
      <c r="N46" s="190"/>
      <c r="O46" s="453"/>
      <c r="Q46" s="453"/>
      <c r="S46" s="453"/>
      <c r="W46" s="138"/>
      <c r="AJ46" s="180"/>
      <c r="AK46" s="190"/>
      <c r="AL46" s="453"/>
      <c r="AN46" s="453"/>
      <c r="AP46" s="453"/>
      <c r="AT46" s="453"/>
      <c r="AV46" s="453"/>
      <c r="AX46" s="453"/>
    </row>
    <row r="47" spans="2:53" x14ac:dyDescent="0.3">
      <c r="M47" s="180"/>
      <c r="N47" s="182"/>
      <c r="O47" s="189"/>
      <c r="P47" s="189"/>
      <c r="Q47" s="189"/>
      <c r="R47" s="189"/>
      <c r="S47" s="189"/>
      <c r="T47" s="453" t="s">
        <v>232</v>
      </c>
      <c r="W47" s="138"/>
      <c r="AJ47" s="180"/>
      <c r="AK47" s="182"/>
      <c r="AL47" s="189"/>
      <c r="AM47" s="189"/>
      <c r="AN47" s="189"/>
      <c r="AO47" s="189"/>
      <c r="AP47" s="189"/>
      <c r="AQ47" s="453" t="s">
        <v>232</v>
      </c>
    </row>
    <row r="48" spans="2:53" x14ac:dyDescent="0.3">
      <c r="N48" s="273" t="s">
        <v>265</v>
      </c>
      <c r="O48" s="705">
        <v>9</v>
      </c>
      <c r="P48" s="705"/>
      <c r="Q48" s="705">
        <v>10</v>
      </c>
      <c r="R48" s="705"/>
      <c r="S48" s="684"/>
      <c r="T48" s="684"/>
      <c r="W48" s="138"/>
      <c r="AK48" s="273" t="s">
        <v>265</v>
      </c>
      <c r="AL48" s="705">
        <v>9</v>
      </c>
      <c r="AM48" s="705"/>
      <c r="AN48" s="705">
        <v>10</v>
      </c>
      <c r="AO48" s="705"/>
      <c r="AP48" s="684"/>
      <c r="AQ48" s="684"/>
    </row>
    <row r="49" spans="2:53" x14ac:dyDescent="0.3">
      <c r="B49" s="706"/>
      <c r="C49" s="706"/>
      <c r="D49" s="706"/>
      <c r="E49" s="706"/>
      <c r="F49" s="706"/>
      <c r="G49" s="706"/>
      <c r="H49" s="706"/>
      <c r="I49" s="706"/>
      <c r="J49" s="706"/>
      <c r="K49" s="706"/>
      <c r="L49" s="706"/>
      <c r="M49" s="180"/>
      <c r="N49" s="190">
        <v>0.05</v>
      </c>
      <c r="O49" s="191" t="str">
        <f>IF(AND($K$36&lt;10,$J$36&lt;=$N$16,$J$36&gt;=$N$15),"X","")</f>
        <v/>
      </c>
      <c r="P49" s="450">
        <f>IF(AND(O49="X",$H$36="New"),$Q$15,IF(AND(O49="X",$H$36="Existing"),$O$15,0))</f>
        <v>0</v>
      </c>
      <c r="Q49" s="191" t="str">
        <f>IF(AND($K$36&gt;=10,$J$36&lt;=$N$16,$J$36&gt;=$N$15),"X","")</f>
        <v/>
      </c>
      <c r="R49" s="450">
        <f>IF(AND(Q49="X",$H$36="New"),$R$15,IF(AND(Q49="X",$H$36="Existing"),$P$15,0))</f>
        <v>0</v>
      </c>
      <c r="S49" s="453"/>
      <c r="T49" s="451" t="str">
        <f>IF(D36="","",IF(AND(K36&gt;0,I36&gt;0),SUM(P49:P50,R49:R50),0))</f>
        <v/>
      </c>
      <c r="W49" s="138"/>
      <c r="X49" s="706"/>
      <c r="Y49" s="706"/>
      <c r="Z49" s="706"/>
      <c r="AA49" s="706"/>
      <c r="AB49" s="706"/>
      <c r="AC49" s="706"/>
      <c r="AD49" s="706"/>
      <c r="AE49" s="706"/>
      <c r="AF49" s="706"/>
      <c r="AG49" s="706"/>
      <c r="AH49" s="706"/>
      <c r="AI49" s="706"/>
      <c r="AJ49" s="180"/>
      <c r="AK49" s="190">
        <v>0.05</v>
      </c>
      <c r="AL49" s="191" t="str">
        <f>IF(AND(AH$36&lt;10,AG$36&lt;=AK$16,AG$36&gt;=AK$15),"X","")</f>
        <v/>
      </c>
      <c r="AM49" s="450">
        <f>IF(AND(AL49="X",AE$36="New"),AN$15,IF(AND(AL49="X",AE$36="Existing"),AL$15,0))</f>
        <v>0</v>
      </c>
      <c r="AN49" s="191" t="str">
        <f>IF(AND(AH$36&gt;=10,AG$36&lt;=AK$16,AG$36&gt;=AK$15),"X","")</f>
        <v/>
      </c>
      <c r="AO49" s="450">
        <f>IF(AND(AN49="X",AE$36="New"),AO$15,IF(AND(AN49="X",AE$36="Existing"),AM$15,0))</f>
        <v>0</v>
      </c>
      <c r="AP49" s="453"/>
      <c r="AQ49" s="451" t="str">
        <f>IF(Z36="","",IF(AND(AH36&gt;0,AF36&gt;0),SUM(AM49:AM50,AO49:AO50),0))</f>
        <v/>
      </c>
      <c r="AT49" s="684"/>
      <c r="AU49" s="684"/>
      <c r="AV49" s="684"/>
      <c r="AW49" s="684"/>
      <c r="AX49" s="684"/>
      <c r="AY49" s="684"/>
    </row>
    <row r="50" spans="2:53" ht="16.5" customHeight="1" x14ac:dyDescent="0.3">
      <c r="B50" s="706"/>
      <c r="C50" s="706"/>
      <c r="D50" s="706"/>
      <c r="E50" s="706"/>
      <c r="F50" s="706"/>
      <c r="G50" s="706"/>
      <c r="H50" s="706"/>
      <c r="I50" s="706"/>
      <c r="J50" s="706"/>
      <c r="K50" s="706"/>
      <c r="L50" s="706"/>
      <c r="M50" s="180"/>
      <c r="N50" s="190">
        <v>0.25</v>
      </c>
      <c r="O50" s="191" t="str">
        <f>IF(AND($K$36&lt;10,$J$36&gt;$N$16),"X","")</f>
        <v>X</v>
      </c>
      <c r="P50" s="450">
        <f>IF(AND(O50="X",$H$36="New"),$Q$16,IF(AND(O50="X",$H$36="Existing"),$O$16,0))</f>
        <v>0</v>
      </c>
      <c r="Q50" s="191" t="str">
        <f>IF(AND($K$36&gt;=10,$J$36&gt;$N$16),"X","")</f>
        <v/>
      </c>
      <c r="R50" s="450">
        <f>IF(AND(Q50="X",$H$36="New"),$R$16,IF(AND(Q50="X",$H$36="Existing"),$P$16,0))</f>
        <v>0</v>
      </c>
      <c r="S50" s="453"/>
      <c r="V50" s="453"/>
      <c r="W50" s="138"/>
      <c r="X50" s="706"/>
      <c r="Y50" s="706"/>
      <c r="Z50" s="706"/>
      <c r="AA50" s="706"/>
      <c r="AB50" s="706"/>
      <c r="AC50" s="706"/>
      <c r="AD50" s="706"/>
      <c r="AE50" s="706"/>
      <c r="AF50" s="706"/>
      <c r="AG50" s="706"/>
      <c r="AH50" s="706"/>
      <c r="AI50" s="706"/>
      <c r="AJ50" s="180"/>
      <c r="AK50" s="190">
        <v>0.25</v>
      </c>
      <c r="AL50" s="191" t="str">
        <f>IF(AND(AH$36&lt;10,AG$36&gt;AK$16),"X","")</f>
        <v>X</v>
      </c>
      <c r="AM50" s="450">
        <f>IF(AND(AL50="X",AE$36="New"),AN$16,IF(AND(AL50="X",AE$36="Existing"),AL$16,0))</f>
        <v>0</v>
      </c>
      <c r="AN50" s="191" t="str">
        <f>IF(AND(AH$36&gt;=10,AG$36&gt;AK$16),"X","")</f>
        <v/>
      </c>
      <c r="AO50" s="450">
        <f>IF(AND(AN50="X",AE$36="New"),AO$16,IF(AND(AN50="X",AE$36="Existing"),AM$16,0))</f>
        <v>0</v>
      </c>
      <c r="AP50" s="453"/>
      <c r="AT50" s="453"/>
      <c r="AV50" s="453"/>
      <c r="AX50" s="453"/>
      <c r="BA50" s="453"/>
    </row>
    <row r="51" spans="2:53" x14ac:dyDescent="0.3">
      <c r="M51" s="180"/>
      <c r="N51" s="190"/>
      <c r="O51" s="453"/>
      <c r="Q51" s="453"/>
      <c r="S51" s="453"/>
      <c r="AJ51" s="180"/>
      <c r="AK51" s="190"/>
      <c r="AL51" s="453"/>
      <c r="AN51" s="453"/>
      <c r="AP51" s="453"/>
      <c r="AT51" s="453"/>
      <c r="AV51" s="453"/>
      <c r="AX51" s="453"/>
    </row>
    <row r="52" spans="2:53" x14ac:dyDescent="0.3">
      <c r="M52" s="180"/>
      <c r="N52" s="182"/>
      <c r="O52" s="189"/>
      <c r="P52" s="189"/>
      <c r="Q52" s="189"/>
      <c r="R52" s="189"/>
      <c r="S52" s="189"/>
      <c r="T52" s="453" t="s">
        <v>232</v>
      </c>
      <c r="AJ52" s="180"/>
      <c r="AK52" s="182"/>
      <c r="AL52" s="189"/>
      <c r="AM52" s="189"/>
      <c r="AN52" s="189"/>
      <c r="AO52" s="189"/>
      <c r="AP52" s="189"/>
      <c r="AQ52" s="453" t="s">
        <v>232</v>
      </c>
      <c r="AT52" s="453"/>
      <c r="AV52" s="453"/>
      <c r="AX52" s="453"/>
    </row>
    <row r="53" spans="2:53" x14ac:dyDescent="0.3">
      <c r="M53" s="180"/>
      <c r="N53" s="273" t="s">
        <v>266</v>
      </c>
      <c r="O53" s="705">
        <v>9</v>
      </c>
      <c r="P53" s="705"/>
      <c r="Q53" s="705">
        <v>10</v>
      </c>
      <c r="R53" s="705"/>
      <c r="S53" s="684"/>
      <c r="T53" s="684"/>
      <c r="AJ53" s="180"/>
      <c r="AK53" s="273" t="s">
        <v>266</v>
      </c>
      <c r="AL53" s="705">
        <v>9</v>
      </c>
      <c r="AM53" s="705"/>
      <c r="AN53" s="705">
        <v>10</v>
      </c>
      <c r="AO53" s="705"/>
      <c r="AP53" s="684"/>
      <c r="AQ53" s="684"/>
      <c r="AT53" s="453"/>
      <c r="AV53" s="453"/>
      <c r="AX53" s="453"/>
    </row>
    <row r="54" spans="2:53" x14ac:dyDescent="0.3">
      <c r="M54" s="180"/>
      <c r="N54" s="190">
        <v>0.05</v>
      </c>
      <c r="O54" s="191" t="str">
        <f>IF(AND($K$37&lt;10,$J$37&lt;=$N$16,$J$37&gt;=$N$15),"X","")</f>
        <v/>
      </c>
      <c r="P54" s="450">
        <f>IF(AND(O54="X",$H$37="New"),$Q$15,IF(AND(O54="X",$H$37="Existing"),$O$15,0))</f>
        <v>0</v>
      </c>
      <c r="Q54" s="191" t="str">
        <f>IF(AND($K$37&gt;=10,$J$37&lt;=$N$16,$J$37&gt;=$N$15),"X","")</f>
        <v/>
      </c>
      <c r="R54" s="450">
        <f>IF(AND(Q54="X",$H$37="New"),$R$15,IF(AND(Q54="X",$H$34="Existing"),$P$15,0))</f>
        <v>0</v>
      </c>
      <c r="S54" s="453"/>
      <c r="T54" s="451" t="str">
        <f>IF(D37="","",IF(AND(K37&gt;0,I37&gt;0),SUM(P54:P55,R54:R55),0))</f>
        <v/>
      </c>
      <c r="AJ54" s="180"/>
      <c r="AK54" s="190">
        <v>0.05</v>
      </c>
      <c r="AL54" s="191" t="str">
        <f>IF(AND(AH$37&lt;10,AG$37&lt;=AK$16,AG$37&gt;=AK$15),"X","")</f>
        <v/>
      </c>
      <c r="AM54" s="450">
        <f>IF(AND(AL54="X",AE$37="New"),AN$15,IF(AND(AL54="X",AE$37="Existing"),AL$15,0))</f>
        <v>0</v>
      </c>
      <c r="AN54" s="191" t="str">
        <f>IF(AND(AH$37&gt;=10,AG$37&lt;=AK$16,AG$37&gt;=AK$15),"X","")</f>
        <v/>
      </c>
      <c r="AO54" s="450">
        <f>IF(AND(AN54="X",AE$37="New"),AO$15,IF(AND(AN54="X",AE$37="Existing"),AM$15,0))</f>
        <v>0</v>
      </c>
      <c r="AP54" s="453"/>
      <c r="AQ54" s="451" t="str">
        <f>IF(Z37="","",IF(AND(AH37&gt;0,AF37&gt;0),SUM(AM54:AM55,AO54:AO55),0))</f>
        <v/>
      </c>
      <c r="AT54" s="453"/>
      <c r="AV54" s="453"/>
      <c r="AX54" s="453"/>
    </row>
    <row r="55" spans="2:53" x14ac:dyDescent="0.3">
      <c r="M55" s="180"/>
      <c r="N55" s="190">
        <v>0.25</v>
      </c>
      <c r="O55" s="191" t="str">
        <f>IF(AND($K$37&lt;10,$J$37&gt;$N$16),"X","")</f>
        <v>X</v>
      </c>
      <c r="P55" s="450">
        <f>IF(AND(O55="X",$H$37="New"),$Q$16,IF(AND(O55="X",$H$37="Existing"),$O$16,0))</f>
        <v>0</v>
      </c>
      <c r="Q55" s="191" t="str">
        <f>IF(AND($K$37&gt;=10,$J$37&gt;$N$16),"X","")</f>
        <v/>
      </c>
      <c r="R55" s="450">
        <f>IF(AND(Q55="X",$H$34="New"),$R$16,IF(AND(Q55="X",$H$37="Existing"),$P$16,0))</f>
        <v>0</v>
      </c>
      <c r="S55" s="453"/>
      <c r="AJ55" s="180"/>
      <c r="AK55" s="190">
        <v>0.25</v>
      </c>
      <c r="AL55" s="191" t="str">
        <f>IF(AND(AH$37&lt;10,AG$37&gt;AK$16),"X","")</f>
        <v>X</v>
      </c>
      <c r="AM55" s="450">
        <f>IF(AND(AL55="X",AE$37="New"),AN$16,IF(AND(AL55="X",AE$37="Existing"),AL$16,0))</f>
        <v>0</v>
      </c>
      <c r="AN55" s="191" t="str">
        <f>IF(AND(AH$37&gt;=10,AG$37&gt;AK$16),"X","")</f>
        <v/>
      </c>
      <c r="AO55" s="450">
        <f>IF(AND(AN55="X",AE$37="New"),AO$16,IF(AND(AN55="X",AE$37="Existing"),AM$16,0))</f>
        <v>0</v>
      </c>
      <c r="AP55" s="453"/>
    </row>
    <row r="56" spans="2:53" x14ac:dyDescent="0.3">
      <c r="AL56" s="451"/>
    </row>
    <row r="57" spans="2:53" ht="15.75" customHeight="1" x14ac:dyDescent="0.3">
      <c r="B57" s="1"/>
      <c r="C57" s="1"/>
      <c r="D57" s="1"/>
      <c r="E57" s="1"/>
      <c r="F57" s="1"/>
      <c r="G57" s="1"/>
      <c r="H57" s="1"/>
      <c r="I57" s="1"/>
      <c r="J57" s="1"/>
      <c r="K57" s="1"/>
      <c r="M57" s="180"/>
      <c r="N57" s="182"/>
      <c r="O57" s="189"/>
      <c r="P57" s="189"/>
      <c r="Q57" s="189"/>
      <c r="R57" s="189"/>
      <c r="S57" s="189"/>
      <c r="T57" s="453" t="s">
        <v>232</v>
      </c>
      <c r="X57" s="1"/>
      <c r="Y57" s="1"/>
      <c r="Z57" s="1"/>
      <c r="AA57" s="1"/>
      <c r="AB57" s="1"/>
      <c r="AC57" s="1"/>
      <c r="AD57" s="1"/>
      <c r="AE57" s="1"/>
      <c r="AF57" s="1"/>
      <c r="AG57" s="1"/>
      <c r="AH57" s="1"/>
      <c r="AJ57" s="180"/>
      <c r="AK57" s="182"/>
      <c r="AL57" s="189"/>
      <c r="AM57" s="189"/>
      <c r="AN57" s="189"/>
      <c r="AO57" s="189"/>
      <c r="AP57" s="189"/>
      <c r="AQ57" s="453" t="s">
        <v>232</v>
      </c>
      <c r="AT57" s="684"/>
      <c r="AU57" s="684"/>
      <c r="AV57" s="684"/>
      <c r="AW57" s="684"/>
      <c r="AX57" s="684"/>
      <c r="AY57" s="684"/>
    </row>
    <row r="58" spans="2:53" ht="15.75" customHeight="1" x14ac:dyDescent="0.3">
      <c r="M58" s="180"/>
      <c r="N58" s="273" t="s">
        <v>267</v>
      </c>
      <c r="O58" s="705">
        <v>9</v>
      </c>
      <c r="P58" s="705"/>
      <c r="Q58" s="705">
        <v>10</v>
      </c>
      <c r="R58" s="705"/>
      <c r="S58" s="684"/>
      <c r="T58" s="684"/>
      <c r="V58" s="453"/>
      <c r="AJ58" s="180"/>
      <c r="AK58" s="273" t="s">
        <v>267</v>
      </c>
      <c r="AL58" s="705">
        <v>9</v>
      </c>
      <c r="AM58" s="705"/>
      <c r="AN58" s="705">
        <v>10</v>
      </c>
      <c r="AO58" s="705"/>
      <c r="AP58" s="684"/>
      <c r="AQ58" s="684"/>
      <c r="AT58" s="453"/>
      <c r="AV58" s="453"/>
      <c r="AX58" s="453"/>
      <c r="BA58" s="453"/>
    </row>
    <row r="59" spans="2:53" x14ac:dyDescent="0.3">
      <c r="M59" s="180"/>
      <c r="N59" s="190">
        <v>0.05</v>
      </c>
      <c r="O59" s="191" t="str">
        <f>IF(AND($K$38&lt;10,$J$38&lt;=$N$16,$J$38&gt;=$N$15),"X","")</f>
        <v/>
      </c>
      <c r="P59" s="450">
        <f>IF(AND(O59="X",$H$38="New"),$Q$15,IF(AND(O59="X",$H$38="Existing"),$O$15,0))</f>
        <v>0</v>
      </c>
      <c r="Q59" s="191" t="str">
        <f>IF(AND($K$38&gt;=10,$J$38&lt;=$N$16,$J$38&gt;=$N$15),"X","")</f>
        <v/>
      </c>
      <c r="R59" s="450">
        <f>IF(AND(Q59="X",$H$38="New"),$R$15,IF(AND(Q59="X",$H$38="Existing"),$P$15,0))</f>
        <v>0</v>
      </c>
      <c r="S59" s="453"/>
      <c r="T59" s="451" t="str">
        <f>IF(D38="","",IF(AND(K38&gt;0,I38&gt;0),SUM(P59:P60,R59:R60),0))</f>
        <v/>
      </c>
      <c r="AJ59" s="180"/>
      <c r="AK59" s="190">
        <v>0.05</v>
      </c>
      <c r="AL59" s="191" t="str">
        <f>IF(AND(AH$38&lt;10,AG$38&lt;=AK$16,AG$38&gt;=AK$15),"X","")</f>
        <v/>
      </c>
      <c r="AM59" s="450">
        <f>IF(AND(AL59="X",AE$38="New"),AN$15,IF(AND(AL59="X",AE$38="Existing"),AL$15,0))</f>
        <v>0</v>
      </c>
      <c r="AN59" s="191" t="str">
        <f>IF(AND(AH$38&gt;=10,AG$38&lt;=AK$16,AG$38&gt;=AK$15),"X","")</f>
        <v/>
      </c>
      <c r="AO59" s="450">
        <f>IF(AND(AN59="X",AE$38="New"),AO$15,IF(AND(AN59="X",AE$38="Existing"),AM$15,0))</f>
        <v>0</v>
      </c>
      <c r="AP59" s="453"/>
      <c r="AQ59" s="451" t="str">
        <f>IF(Z38="","",IF(AND(AH38&gt;0,AF38&gt;0),SUM(AM59:AM60,AO59:AO60),0))</f>
        <v/>
      </c>
      <c r="AT59" s="453"/>
      <c r="AV59" s="453"/>
      <c r="AX59" s="453"/>
    </row>
    <row r="60" spans="2:53" x14ac:dyDescent="0.3">
      <c r="M60" s="180"/>
      <c r="N60" s="190">
        <v>0.25</v>
      </c>
      <c r="O60" s="191" t="str">
        <f>IF(AND($K$38&lt;10,$J$38&gt;$N$16),"X","")</f>
        <v>X</v>
      </c>
      <c r="P60" s="450">
        <f>IF(AND(O60="X",$H$38="New"),$Q$16,IF(AND(O60="X",$H$38="Existing"),$O$16,0))</f>
        <v>0</v>
      </c>
      <c r="Q60" s="191" t="str">
        <f>IF(AND($K$38&gt;=10,$J$38&gt;$N$16),"X","")</f>
        <v/>
      </c>
      <c r="R60" s="450">
        <f>IF(AND(Q60="X",$H$38="New"),$R$16,IF(AND(Q60="X",$H$38="Existing"),$P$16,0))</f>
        <v>0</v>
      </c>
      <c r="S60" s="453"/>
      <c r="AJ60" s="180"/>
      <c r="AK60" s="190">
        <v>0.25</v>
      </c>
      <c r="AL60" s="191" t="str">
        <f>IF(AND(AH$38&lt;10,AG$38&gt;AK$16),"X","")</f>
        <v>X</v>
      </c>
      <c r="AM60" s="450">
        <f>IF(AND(AL60="X",AE$38="New"),AN$16,IF(AND(AL60="X",AE$38="Existing"),AL$16,0))</f>
        <v>0</v>
      </c>
      <c r="AN60" s="191" t="str">
        <f>IF(AND(AH$38&gt;=10,AG$38&gt;AK$16),"X","")</f>
        <v/>
      </c>
      <c r="AO60" s="450">
        <f>IF(AND(AN60="X",AE$38="New"),AO$16,IF(AND(AN60="X",AE$38="Existing"),AM$16,0))</f>
        <v>0</v>
      </c>
      <c r="AP60" s="453"/>
      <c r="AT60" s="453"/>
      <c r="AV60" s="453"/>
      <c r="AX60" s="453"/>
    </row>
    <row r="61" spans="2:53" x14ac:dyDescent="0.3">
      <c r="M61" s="180"/>
      <c r="N61" s="192"/>
      <c r="O61" s="453"/>
      <c r="Q61" s="453"/>
      <c r="S61" s="453"/>
      <c r="AJ61" s="180"/>
      <c r="AK61" s="192"/>
      <c r="AL61" s="453"/>
      <c r="AN61" s="453"/>
      <c r="AP61" s="453"/>
      <c r="AT61" s="453"/>
      <c r="AV61" s="453"/>
      <c r="AX61" s="453"/>
    </row>
    <row r="62" spans="2:53" x14ac:dyDescent="0.3">
      <c r="M62" s="180"/>
      <c r="N62" s="182"/>
      <c r="O62" s="189"/>
      <c r="P62" s="189"/>
      <c r="Q62" s="189"/>
      <c r="R62" s="189"/>
      <c r="S62" s="189"/>
      <c r="T62" s="453" t="s">
        <v>232</v>
      </c>
      <c r="AJ62" s="180"/>
      <c r="AK62" s="182"/>
      <c r="AL62" s="189"/>
      <c r="AM62" s="189"/>
      <c r="AN62" s="189"/>
      <c r="AO62" s="189"/>
      <c r="AP62" s="189"/>
      <c r="AQ62" s="453" t="s">
        <v>232</v>
      </c>
      <c r="AT62" s="453"/>
      <c r="AV62" s="453"/>
      <c r="AX62" s="453"/>
    </row>
    <row r="63" spans="2:53" x14ac:dyDescent="0.3">
      <c r="M63" s="180"/>
      <c r="N63" s="273" t="s">
        <v>268</v>
      </c>
      <c r="O63" s="705">
        <v>9</v>
      </c>
      <c r="P63" s="705"/>
      <c r="Q63" s="705">
        <v>10</v>
      </c>
      <c r="R63" s="705"/>
      <c r="S63" s="684"/>
      <c r="T63" s="684"/>
      <c r="AJ63" s="180"/>
      <c r="AK63" s="273" t="s">
        <v>268</v>
      </c>
      <c r="AL63" s="705">
        <v>9</v>
      </c>
      <c r="AM63" s="705"/>
      <c r="AN63" s="705">
        <v>10</v>
      </c>
      <c r="AO63" s="705"/>
      <c r="AP63" s="684"/>
      <c r="AQ63" s="684"/>
    </row>
    <row r="64" spans="2:53" x14ac:dyDescent="0.3">
      <c r="N64" s="190">
        <v>0.05</v>
      </c>
      <c r="O64" s="191" t="str">
        <f>IF(AND($K$39&lt;10,$J$39&lt;=$N$16,$J$39&gt;=$N$15),"X","")</f>
        <v/>
      </c>
      <c r="P64" s="450">
        <f>IF(AND(O64="X",$H$39="New"),$Q$15,IF(AND(O64="X",$H$39="Existing"),$O$15,0))</f>
        <v>0</v>
      </c>
      <c r="Q64" s="191" t="str">
        <f>IF(AND($K$39&gt;=10,$J$39&lt;=$N$16,$J$39&gt;=$N$15),"X","")</f>
        <v/>
      </c>
      <c r="R64" s="450">
        <f>IF(AND(Q64="X",$H$39="New"),$R$15,IF(AND(Q64="X",$H$39="Existing"),$P$15,0))</f>
        <v>0</v>
      </c>
      <c r="S64" s="453"/>
      <c r="T64" s="451" t="str">
        <f>IF(D39="","",IF(AND(K39&gt;0,I39&gt;0),SUM(P64:P65,R64:R65),0))</f>
        <v/>
      </c>
      <c r="AK64" s="190">
        <v>0.05</v>
      </c>
      <c r="AL64" s="191" t="str">
        <f>IF(AND(AH$39&lt;10,AG$39&lt;=AK$16,AG$39&gt;=AK$15),"X","")</f>
        <v/>
      </c>
      <c r="AM64" s="450">
        <f>IF(AND(AL64="X",AE$39="New"),AN$15,IF(AND(AL64="X",AE$39="Existing"),AL$15,0))</f>
        <v>0</v>
      </c>
      <c r="AN64" s="191" t="str">
        <f>IF(AND(AH$39&gt;=10,AG$39&lt;=AK$16,AG$39&gt;=AK$15),"X","")</f>
        <v/>
      </c>
      <c r="AO64" s="450">
        <f>IF(AND(AN64="X",AE$39="New"),AO$15,IF(AND(AN64="X",AE$39="Existing"),AM$15,0))</f>
        <v>0</v>
      </c>
      <c r="AP64" s="453"/>
      <c r="AQ64" s="451" t="str">
        <f>IF(Z39="","",IF(AND(AH39&gt;0,AF39&gt;0),SUM(AM64:AM65,AO64:AO65),0))</f>
        <v/>
      </c>
    </row>
    <row r="65" spans="2:53" ht="15.75" customHeight="1" x14ac:dyDescent="0.3">
      <c r="B65" s="1"/>
      <c r="C65" s="1"/>
      <c r="D65" s="1"/>
      <c r="E65" s="1"/>
      <c r="F65" s="1"/>
      <c r="G65" s="1"/>
      <c r="H65" s="1"/>
      <c r="I65" s="1"/>
      <c r="J65" s="1"/>
      <c r="K65" s="1"/>
      <c r="M65" s="180"/>
      <c r="N65" s="190">
        <v>0.25</v>
      </c>
      <c r="O65" s="191" t="str">
        <f>IF(AND($K$39&lt;10,$J$39&gt;$N$16),"X","")</f>
        <v>X</v>
      </c>
      <c r="P65" s="450">
        <f>IF(AND(O65="X",$H$39="New"),$Q$16,IF(AND(O65="X",$H$39="Existing"),$O$16,0))</f>
        <v>0</v>
      </c>
      <c r="Q65" s="191" t="str">
        <f>IF(AND($K$39&gt;=10,$J$39&gt;$N$16),"X","")</f>
        <v/>
      </c>
      <c r="R65" s="450">
        <f>IF(AND(Q65="X",$H$39="New"),$R$16,IF(AND(Q65="X",$H$39="Existing"),$P$16,0))</f>
        <v>0</v>
      </c>
      <c r="S65" s="453"/>
      <c r="X65" s="1"/>
      <c r="Y65" s="1"/>
      <c r="Z65" s="1"/>
      <c r="AA65" s="1"/>
      <c r="AB65" s="1"/>
      <c r="AC65" s="1"/>
      <c r="AD65" s="1"/>
      <c r="AE65" s="1"/>
      <c r="AF65" s="1"/>
      <c r="AG65" s="1"/>
      <c r="AH65" s="1"/>
      <c r="AJ65" s="180"/>
      <c r="AK65" s="190">
        <v>0.25</v>
      </c>
      <c r="AL65" s="191" t="str">
        <f>IF(AND(AH$39&lt;10,AG$39&gt;AK$16),"X","")</f>
        <v>X</v>
      </c>
      <c r="AM65" s="450">
        <f>IF(AND(AL65="X",AE$39="New"),AN$16,IF(AND(AL65="X",AE$39="Existing"),AL$16,0))</f>
        <v>0</v>
      </c>
      <c r="AN65" s="191" t="str">
        <f>IF(AND(AH$39&gt;=10,AG$39&gt;AK$16),"X","")</f>
        <v/>
      </c>
      <c r="AO65" s="450">
        <f>IF(AND(AN65="X",AE$39="New"),AO$16,IF(AND(AN65="X",AE$39="Existing"),AM$16,0))</f>
        <v>0</v>
      </c>
      <c r="AP65" s="453"/>
      <c r="AT65" s="684"/>
      <c r="AU65" s="684"/>
      <c r="AV65" s="684"/>
      <c r="AW65" s="684"/>
      <c r="AX65" s="684"/>
      <c r="AY65" s="684"/>
    </row>
    <row r="66" spans="2:53" ht="15.75" customHeight="1" x14ac:dyDescent="0.3">
      <c r="M66" s="180"/>
      <c r="N66" s="190"/>
      <c r="O66" s="453"/>
      <c r="Q66" s="453"/>
      <c r="S66" s="453"/>
      <c r="V66" s="453"/>
      <c r="AJ66" s="180"/>
      <c r="AK66" s="190"/>
      <c r="AL66" s="453"/>
      <c r="AN66" s="453"/>
      <c r="AP66" s="453"/>
      <c r="AT66" s="453"/>
      <c r="AV66" s="453"/>
      <c r="AX66" s="453"/>
      <c r="BA66" s="453"/>
    </row>
    <row r="67" spans="2:53" x14ac:dyDescent="0.3">
      <c r="M67" s="180"/>
      <c r="N67" s="182"/>
      <c r="O67" s="189"/>
      <c r="P67" s="189"/>
      <c r="Q67" s="189"/>
      <c r="R67" s="189"/>
      <c r="S67" s="189"/>
      <c r="T67" s="453" t="s">
        <v>232</v>
      </c>
      <c r="AJ67" s="180"/>
      <c r="AK67" s="182"/>
      <c r="AL67" s="189"/>
      <c r="AM67" s="189"/>
      <c r="AN67" s="189"/>
      <c r="AO67" s="189"/>
      <c r="AP67" s="189"/>
      <c r="AQ67" s="453" t="s">
        <v>232</v>
      </c>
      <c r="AT67" s="453"/>
      <c r="AV67" s="453"/>
      <c r="AX67" s="453"/>
    </row>
    <row r="68" spans="2:53" x14ac:dyDescent="0.3">
      <c r="M68" s="180"/>
      <c r="N68" s="273" t="s">
        <v>269</v>
      </c>
      <c r="O68" s="705">
        <v>9</v>
      </c>
      <c r="P68" s="705"/>
      <c r="Q68" s="705">
        <v>10</v>
      </c>
      <c r="R68" s="705"/>
      <c r="S68" s="684"/>
      <c r="T68" s="684"/>
      <c r="AJ68" s="180"/>
      <c r="AK68" s="273" t="s">
        <v>269</v>
      </c>
      <c r="AL68" s="705">
        <v>9</v>
      </c>
      <c r="AM68" s="705"/>
      <c r="AN68" s="705">
        <v>10</v>
      </c>
      <c r="AO68" s="705"/>
      <c r="AP68" s="684"/>
      <c r="AQ68" s="684"/>
      <c r="AT68" s="453"/>
      <c r="AV68" s="453"/>
      <c r="AX68" s="453"/>
    </row>
    <row r="69" spans="2:53" x14ac:dyDescent="0.3">
      <c r="M69" s="180"/>
      <c r="N69" s="190">
        <v>0.05</v>
      </c>
      <c r="O69" s="191" t="str">
        <f>IF(AND($K$40&lt;10,$J$40&lt;=$N$16,$J$40&gt;=$N$15),"X","")</f>
        <v/>
      </c>
      <c r="P69" s="450">
        <f>IF(AND(O69="X",$H$40="New"),$Q$15,IF(AND(O69="X",$H$40="Existing"),$O$15,0))</f>
        <v>0</v>
      </c>
      <c r="Q69" s="191" t="str">
        <f>IF(AND($K$40&gt;=10,$J$40&lt;=$N$16,$J$40&gt;=$N$15),"X","")</f>
        <v/>
      </c>
      <c r="R69" s="450">
        <f>IF(AND(Q69="X",$H$40="New"),$R$15,IF(AND(Q69="X",$H$40="Existing"),$P$15,0))</f>
        <v>0</v>
      </c>
      <c r="S69" s="453"/>
      <c r="T69" s="451" t="str">
        <f>IF(D40="","",IF(AND(K40&gt;0,I40&gt;0),SUM(P69:P70,R69:R70),0))</f>
        <v/>
      </c>
      <c r="AJ69" s="180"/>
      <c r="AK69" s="190">
        <v>0.05</v>
      </c>
      <c r="AL69" s="191" t="str">
        <f>IF(AND(AH$40&lt;10,AG$40&lt;=AK$16,AG$40&gt;=AK$15),"X","")</f>
        <v/>
      </c>
      <c r="AM69" s="450">
        <f>IF(AND(AL69="X",AE$40="New"),AN$15,IF(AND(AL69="X",AE$40="Existing"),AL$15,0))</f>
        <v>0</v>
      </c>
      <c r="AN69" s="191" t="str">
        <f>IF(AND(AH$40&gt;=10,AG$40&lt;=AK$16,AG$40&gt;=AK$15),"X","")</f>
        <v/>
      </c>
      <c r="AO69" s="450">
        <f>IF(AND(AN69="X",AE$40="New"),AO$15,IF(AND(AN69="X",AE$40="Existing"),AM$15,0))</f>
        <v>0</v>
      </c>
      <c r="AP69" s="453"/>
      <c r="AQ69" s="451" t="str">
        <f>IF(Z40="","",IF(AND(AH40&gt;0,AF40&gt;0),SUM(AM69:AM70,AO69:AO70),0))</f>
        <v/>
      </c>
      <c r="AT69" s="453"/>
      <c r="AV69" s="453"/>
      <c r="AX69" s="453"/>
    </row>
    <row r="70" spans="2:53" x14ac:dyDescent="0.3">
      <c r="M70" s="180"/>
      <c r="N70" s="190">
        <v>0.25</v>
      </c>
      <c r="O70" s="191" t="str">
        <f>IF(AND($K$40&lt;10,$J$40&gt;$N$16),"X","")</f>
        <v>X</v>
      </c>
      <c r="P70" s="450">
        <f>IF(AND(O70="X",$H$40="New"),$Q$16,IF(AND(O70="X",$H$40="Existing"),$O$16,0))</f>
        <v>0</v>
      </c>
      <c r="Q70" s="191" t="str">
        <f>IF(AND($K$40&gt;=10,$J$40&gt;$N$16),"X","")</f>
        <v/>
      </c>
      <c r="R70" s="450">
        <f>IF(AND(Q70="X",$H$40="New"),$R$16,IF(AND(Q70="X",$H$40="Existing"),$P$16,0))</f>
        <v>0</v>
      </c>
      <c r="S70" s="453"/>
      <c r="AJ70" s="180"/>
      <c r="AK70" s="190">
        <v>0.25</v>
      </c>
      <c r="AL70" s="191" t="str">
        <f>IF(AND(AH$40&lt;10,AG$40&gt;AK$16),"X","")</f>
        <v>X</v>
      </c>
      <c r="AM70" s="450">
        <f>IF(AND(AL70="X",AE$40="New"),AN$16,IF(AND(AL70="X",AE$40="Existing"),AL$16,0))</f>
        <v>0</v>
      </c>
      <c r="AN70" s="191" t="str">
        <f>IF(AND(AH$40&gt;=10,AG$40&gt;AK$16),"X","")</f>
        <v/>
      </c>
      <c r="AO70" s="450">
        <f>IF(AND(AN70="X",AE$40="New"),AO$16,IF(AND(AN70="X",AE$40="Existing"),AM$16,0))</f>
        <v>0</v>
      </c>
      <c r="AP70" s="453"/>
      <c r="AT70" s="453"/>
      <c r="AV70" s="453"/>
      <c r="AX70" s="453"/>
    </row>
    <row r="71" spans="2:53" x14ac:dyDescent="0.3">
      <c r="M71" s="180"/>
      <c r="N71" s="193"/>
      <c r="AJ71" s="180"/>
      <c r="AK71" s="193"/>
      <c r="AL71" s="451"/>
    </row>
    <row r="73" spans="2:53" ht="15.75" customHeight="1" x14ac:dyDescent="0.3">
      <c r="B73" s="1"/>
      <c r="C73" s="1"/>
      <c r="D73" s="1"/>
      <c r="E73" s="1"/>
      <c r="F73" s="1"/>
      <c r="G73" s="1"/>
      <c r="H73" s="1"/>
      <c r="I73" s="1"/>
      <c r="J73" s="1"/>
      <c r="K73" s="1"/>
      <c r="M73" s="180"/>
      <c r="N73" s="69"/>
      <c r="O73" s="684"/>
      <c r="P73" s="684"/>
      <c r="Q73" s="684"/>
      <c r="R73" s="684"/>
      <c r="S73" s="684"/>
      <c r="T73" s="684"/>
      <c r="X73" s="1"/>
      <c r="Y73" s="1"/>
      <c r="Z73" s="1"/>
      <c r="AA73" s="1"/>
      <c r="AB73" s="1"/>
      <c r="AC73" s="1"/>
      <c r="AD73" s="1"/>
      <c r="AE73" s="1"/>
      <c r="AF73" s="1"/>
      <c r="AG73" s="1"/>
      <c r="AH73" s="1"/>
      <c r="AJ73" s="180"/>
      <c r="AL73" s="69"/>
      <c r="AM73" s="684"/>
      <c r="AN73" s="684"/>
      <c r="AO73" s="684"/>
      <c r="AP73" s="684"/>
      <c r="AQ73" s="684"/>
      <c r="AR73" s="684"/>
      <c r="AT73" s="684"/>
      <c r="AU73" s="684"/>
      <c r="AV73" s="684"/>
      <c r="AW73" s="684"/>
      <c r="AX73" s="684"/>
      <c r="AY73" s="684"/>
    </row>
    <row r="74" spans="2:53" ht="15.75" customHeight="1" x14ac:dyDescent="0.3">
      <c r="M74" s="180"/>
      <c r="N74" s="190"/>
      <c r="O74" s="453"/>
      <c r="Q74" s="453"/>
      <c r="S74" s="453"/>
      <c r="V74" s="453"/>
      <c r="AJ74" s="180"/>
      <c r="AK74" s="707"/>
      <c r="AL74" s="190"/>
      <c r="AM74" s="453"/>
      <c r="AO74" s="453"/>
      <c r="AQ74" s="453"/>
      <c r="AT74" s="453"/>
      <c r="AV74" s="453"/>
      <c r="AX74" s="453"/>
      <c r="BA74" s="453"/>
    </row>
    <row r="75" spans="2:53" x14ac:dyDescent="0.3">
      <c r="M75" s="180"/>
      <c r="N75" s="190"/>
      <c r="O75" s="453"/>
      <c r="Q75" s="453"/>
      <c r="S75" s="453"/>
      <c r="AJ75" s="180"/>
      <c r="AK75" s="707"/>
      <c r="AL75" s="190"/>
      <c r="AM75" s="453"/>
      <c r="AO75" s="453"/>
      <c r="AQ75" s="453"/>
      <c r="AT75" s="453"/>
      <c r="AV75" s="453"/>
      <c r="AX75" s="453"/>
    </row>
    <row r="76" spans="2:53" x14ac:dyDescent="0.3">
      <c r="M76" s="180"/>
      <c r="N76" s="190"/>
      <c r="O76" s="453"/>
      <c r="Q76" s="453"/>
      <c r="S76" s="453"/>
      <c r="AJ76" s="180"/>
      <c r="AK76" s="707"/>
      <c r="AL76" s="190"/>
      <c r="AM76" s="453"/>
      <c r="AO76" s="453"/>
      <c r="AQ76" s="453"/>
      <c r="AT76" s="453"/>
      <c r="AV76" s="453"/>
      <c r="AX76" s="453"/>
    </row>
    <row r="77" spans="2:53" x14ac:dyDescent="0.3">
      <c r="M77" s="180"/>
      <c r="N77" s="192"/>
      <c r="O77" s="453"/>
      <c r="Q77" s="453"/>
      <c r="S77" s="453"/>
      <c r="AJ77" s="180"/>
      <c r="AK77" s="707"/>
      <c r="AL77" s="192"/>
      <c r="AM77" s="453"/>
      <c r="AO77" s="453"/>
      <c r="AQ77" s="453"/>
      <c r="AT77" s="453"/>
      <c r="AV77" s="453"/>
      <c r="AX77" s="453"/>
    </row>
    <row r="78" spans="2:53" x14ac:dyDescent="0.3">
      <c r="M78" s="180"/>
      <c r="N78" s="190"/>
      <c r="O78" s="453"/>
      <c r="Q78" s="453"/>
      <c r="S78" s="453"/>
      <c r="AJ78" s="180"/>
      <c r="AK78" s="707"/>
      <c r="AL78" s="190"/>
      <c r="AM78" s="453"/>
      <c r="AO78" s="453"/>
      <c r="AQ78" s="453"/>
      <c r="AT78" s="453"/>
      <c r="AV78" s="453"/>
      <c r="AX78" s="453"/>
    </row>
    <row r="79" spans="2:53" x14ac:dyDescent="0.3">
      <c r="M79" s="180"/>
      <c r="N79" s="193"/>
      <c r="AJ79" s="180"/>
      <c r="AK79" s="707"/>
      <c r="AL79" s="193"/>
    </row>
    <row r="81" spans="2:53" ht="15.75" customHeight="1" x14ac:dyDescent="0.3">
      <c r="B81" s="1"/>
      <c r="C81" s="1"/>
      <c r="D81" s="1"/>
      <c r="E81" s="1"/>
      <c r="F81" s="1"/>
      <c r="G81" s="1"/>
      <c r="H81" s="1"/>
      <c r="I81" s="1"/>
      <c r="J81" s="1"/>
      <c r="K81" s="1"/>
      <c r="M81" s="180"/>
      <c r="N81" s="69"/>
      <c r="O81" s="684"/>
      <c r="P81" s="684"/>
      <c r="Q81" s="684"/>
      <c r="R81" s="684"/>
      <c r="S81" s="684"/>
      <c r="T81" s="684"/>
      <c r="X81" s="1"/>
      <c r="Y81" s="1"/>
      <c r="Z81" s="1"/>
      <c r="AA81" s="1"/>
      <c r="AB81" s="1"/>
      <c r="AC81" s="1"/>
      <c r="AD81" s="1"/>
      <c r="AE81" s="1"/>
      <c r="AF81" s="1"/>
      <c r="AG81" s="1"/>
      <c r="AH81" s="1"/>
      <c r="AJ81" s="180"/>
      <c r="AL81" s="69"/>
      <c r="AM81" s="684"/>
      <c r="AN81" s="684"/>
      <c r="AO81" s="684"/>
      <c r="AP81" s="684"/>
      <c r="AQ81" s="684"/>
      <c r="AR81" s="684"/>
      <c r="AT81" s="684"/>
      <c r="AU81" s="684"/>
      <c r="AV81" s="684"/>
      <c r="AW81" s="684"/>
      <c r="AX81" s="684"/>
      <c r="AY81" s="684"/>
    </row>
    <row r="82" spans="2:53" ht="15.75" customHeight="1" x14ac:dyDescent="0.3">
      <c r="M82" s="180"/>
      <c r="N82" s="190"/>
      <c r="O82" s="453"/>
      <c r="Q82" s="453"/>
      <c r="S82" s="453"/>
      <c r="V82" s="453"/>
      <c r="AJ82" s="180"/>
      <c r="AK82" s="707"/>
      <c r="AL82" s="190"/>
      <c r="AM82" s="453"/>
      <c r="AO82" s="453"/>
      <c r="AQ82" s="453"/>
      <c r="AT82" s="453"/>
      <c r="AV82" s="453"/>
      <c r="AX82" s="453"/>
      <c r="BA82" s="453"/>
    </row>
    <row r="83" spans="2:53" x14ac:dyDescent="0.3">
      <c r="M83" s="180"/>
      <c r="N83" s="190"/>
      <c r="O83" s="453"/>
      <c r="Q83" s="453"/>
      <c r="S83" s="453"/>
      <c r="AJ83" s="180"/>
      <c r="AK83" s="707"/>
      <c r="AL83" s="190"/>
      <c r="AM83" s="453"/>
      <c r="AO83" s="453"/>
      <c r="AQ83" s="453"/>
      <c r="AT83" s="453"/>
      <c r="AV83" s="453"/>
      <c r="AX83" s="453"/>
    </row>
    <row r="84" spans="2:53" x14ac:dyDescent="0.3">
      <c r="M84" s="180"/>
      <c r="N84" s="190"/>
      <c r="O84" s="453"/>
      <c r="Q84" s="453"/>
      <c r="S84" s="453"/>
      <c r="AJ84" s="180"/>
      <c r="AK84" s="707"/>
      <c r="AL84" s="190"/>
      <c r="AM84" s="453"/>
      <c r="AO84" s="453"/>
      <c r="AQ84" s="453"/>
      <c r="AT84" s="453"/>
      <c r="AV84" s="453"/>
      <c r="AX84" s="453"/>
    </row>
    <row r="85" spans="2:53" x14ac:dyDescent="0.3">
      <c r="M85" s="180"/>
      <c r="N85" s="192"/>
      <c r="O85" s="453"/>
      <c r="Q85" s="453"/>
      <c r="S85" s="453"/>
      <c r="AJ85" s="180"/>
      <c r="AK85" s="707"/>
      <c r="AL85" s="192"/>
      <c r="AM85" s="453"/>
      <c r="AO85" s="453"/>
      <c r="AQ85" s="453"/>
      <c r="AT85" s="453"/>
      <c r="AV85" s="453"/>
      <c r="AX85" s="453"/>
    </row>
    <row r="86" spans="2:53" x14ac:dyDescent="0.3">
      <c r="M86" s="180"/>
      <c r="N86" s="190"/>
      <c r="O86" s="453"/>
      <c r="Q86" s="453"/>
      <c r="S86" s="453"/>
      <c r="AJ86" s="180"/>
      <c r="AK86" s="707"/>
      <c r="AL86" s="190"/>
      <c r="AM86" s="453"/>
      <c r="AO86" s="453"/>
      <c r="AQ86" s="453"/>
      <c r="AT86" s="453"/>
      <c r="AV86" s="453"/>
      <c r="AX86" s="453"/>
    </row>
    <row r="87" spans="2:53" x14ac:dyDescent="0.3">
      <c r="M87" s="180"/>
      <c r="N87" s="193"/>
      <c r="AJ87" s="180"/>
      <c r="AK87" s="707"/>
      <c r="AL87" s="193"/>
    </row>
    <row r="89" spans="2:53" ht="15.75" customHeight="1" x14ac:dyDescent="0.3">
      <c r="B89" s="1"/>
      <c r="C89" s="1"/>
      <c r="D89" s="1"/>
      <c r="E89" s="1"/>
      <c r="F89" s="1"/>
      <c r="G89" s="1"/>
      <c r="H89" s="1"/>
      <c r="I89" s="1"/>
      <c r="J89" s="1"/>
      <c r="K89" s="1"/>
      <c r="M89" s="180"/>
      <c r="N89" s="69"/>
      <c r="O89" s="684"/>
      <c r="P89" s="684"/>
      <c r="Q89" s="684"/>
      <c r="R89" s="684"/>
      <c r="S89" s="684"/>
      <c r="T89" s="684"/>
      <c r="X89" s="1"/>
      <c r="Y89" s="1"/>
      <c r="Z89" s="1"/>
      <c r="AA89" s="1"/>
      <c r="AB89" s="1"/>
      <c r="AC89" s="1"/>
      <c r="AD89" s="1"/>
      <c r="AE89" s="1"/>
      <c r="AF89" s="1"/>
      <c r="AG89" s="1"/>
      <c r="AH89" s="1"/>
      <c r="AJ89" s="180"/>
      <c r="AL89" s="69"/>
      <c r="AM89" s="684"/>
      <c r="AN89" s="684"/>
      <c r="AO89" s="684"/>
      <c r="AP89" s="684"/>
      <c r="AQ89" s="684"/>
      <c r="AR89" s="684"/>
      <c r="AT89" s="684"/>
      <c r="AU89" s="684"/>
      <c r="AV89" s="684"/>
      <c r="AW89" s="684"/>
      <c r="AX89" s="684"/>
      <c r="AY89" s="684"/>
    </row>
    <row r="90" spans="2:53" ht="15.75" customHeight="1" x14ac:dyDescent="0.3">
      <c r="M90" s="180"/>
      <c r="N90" s="190"/>
      <c r="O90" s="453"/>
      <c r="Q90" s="453"/>
      <c r="S90" s="453"/>
      <c r="V90" s="453"/>
      <c r="AJ90" s="180"/>
      <c r="AK90" s="707"/>
      <c r="AL90" s="190"/>
      <c r="AM90" s="453"/>
      <c r="AO90" s="453"/>
      <c r="AQ90" s="453"/>
      <c r="AT90" s="453"/>
      <c r="AV90" s="453"/>
      <c r="AX90" s="453"/>
      <c r="BA90" s="453"/>
    </row>
    <row r="91" spans="2:53" x14ac:dyDescent="0.3">
      <c r="M91" s="180"/>
      <c r="N91" s="190"/>
      <c r="O91" s="453"/>
      <c r="Q91" s="453"/>
      <c r="S91" s="453"/>
      <c r="AJ91" s="180"/>
      <c r="AK91" s="707"/>
      <c r="AL91" s="190"/>
      <c r="AM91" s="453"/>
      <c r="AO91" s="453"/>
      <c r="AQ91" s="453"/>
      <c r="AT91" s="453"/>
      <c r="AV91" s="453"/>
      <c r="AX91" s="453"/>
    </row>
    <row r="92" spans="2:53" x14ac:dyDescent="0.3">
      <c r="M92" s="180"/>
      <c r="N92" s="190"/>
      <c r="O92" s="453"/>
      <c r="Q92" s="453"/>
      <c r="S92" s="453"/>
      <c r="AJ92" s="180"/>
      <c r="AK92" s="707"/>
      <c r="AL92" s="190"/>
      <c r="AM92" s="453"/>
      <c r="AO92" s="453"/>
      <c r="AQ92" s="453"/>
      <c r="AT92" s="453"/>
      <c r="AV92" s="453"/>
      <c r="AX92" s="453"/>
    </row>
    <row r="93" spans="2:53" x14ac:dyDescent="0.3">
      <c r="M93" s="180"/>
      <c r="N93" s="192"/>
      <c r="O93" s="453"/>
      <c r="Q93" s="453"/>
      <c r="S93" s="453"/>
      <c r="AJ93" s="180"/>
      <c r="AK93" s="707"/>
      <c r="AL93" s="192"/>
      <c r="AM93" s="453"/>
      <c r="AO93" s="453"/>
      <c r="AQ93" s="453"/>
      <c r="AT93" s="453"/>
      <c r="AV93" s="453"/>
      <c r="AX93" s="453"/>
    </row>
    <row r="94" spans="2:53" x14ac:dyDescent="0.3">
      <c r="M94" s="180"/>
      <c r="N94" s="190"/>
      <c r="O94" s="453"/>
      <c r="Q94" s="453"/>
      <c r="S94" s="453"/>
      <c r="AJ94" s="180"/>
      <c r="AK94" s="707"/>
      <c r="AL94" s="190"/>
      <c r="AM94" s="453"/>
      <c r="AO94" s="453"/>
      <c r="AQ94" s="453"/>
      <c r="AT94" s="453"/>
      <c r="AV94" s="453"/>
      <c r="AX94" s="453"/>
    </row>
    <row r="95" spans="2:53" x14ac:dyDescent="0.3">
      <c r="M95" s="180"/>
      <c r="N95" s="193"/>
      <c r="AJ95" s="180"/>
      <c r="AK95" s="707"/>
      <c r="AL95" s="193"/>
    </row>
  </sheetData>
  <sheetProtection algorithmName="SHA-512" hashValue="SFsqhySjyaVqVI5P9Khe7By+qMvguJcVjWEagTeo7QGmFelymsJ4GVCXnptrAu84hBUhHIA1E1+FvZAgOVB/3w==" saltValue="AbLU6WMjzYvjd8siNU+FfQ==" spinCount="100000" sheet="1" selectLockedCells="1"/>
  <mergeCells count="171">
    <mergeCell ref="AT89:AU89"/>
    <mergeCell ref="AV89:AW89"/>
    <mergeCell ref="AX89:AY89"/>
    <mergeCell ref="AK90:AK95"/>
    <mergeCell ref="AT81:AU81"/>
    <mergeCell ref="AV81:AW81"/>
    <mergeCell ref="AX81:AY81"/>
    <mergeCell ref="AK82:AK87"/>
    <mergeCell ref="O89:P89"/>
    <mergeCell ref="Q89:R89"/>
    <mergeCell ref="S89:T89"/>
    <mergeCell ref="AM89:AN89"/>
    <mergeCell ref="AO89:AP89"/>
    <mergeCell ref="AQ89:AR89"/>
    <mergeCell ref="AT73:AU73"/>
    <mergeCell ref="AV73:AW73"/>
    <mergeCell ref="AX73:AY73"/>
    <mergeCell ref="AK74:AK79"/>
    <mergeCell ref="O81:P81"/>
    <mergeCell ref="Q81:R81"/>
    <mergeCell ref="S81:T81"/>
    <mergeCell ref="AM81:AN81"/>
    <mergeCell ref="AO81:AP81"/>
    <mergeCell ref="AQ81:AR81"/>
    <mergeCell ref="O73:P73"/>
    <mergeCell ref="Q73:R73"/>
    <mergeCell ref="S73:T73"/>
    <mergeCell ref="AM73:AN73"/>
    <mergeCell ref="AO73:AP73"/>
    <mergeCell ref="AQ73:AR73"/>
    <mergeCell ref="AT65:AU65"/>
    <mergeCell ref="AV65:AW65"/>
    <mergeCell ref="AX65:AY65"/>
    <mergeCell ref="O68:P68"/>
    <mergeCell ref="Q68:R68"/>
    <mergeCell ref="S68:T68"/>
    <mergeCell ref="AL68:AM68"/>
    <mergeCell ref="AN68:AO68"/>
    <mergeCell ref="AP68:AQ68"/>
    <mergeCell ref="O63:P63"/>
    <mergeCell ref="Q63:R63"/>
    <mergeCell ref="S63:T63"/>
    <mergeCell ref="AL63:AM63"/>
    <mergeCell ref="AN63:AO63"/>
    <mergeCell ref="AP63:AQ63"/>
    <mergeCell ref="AT57:AU57"/>
    <mergeCell ref="AV57:AW57"/>
    <mergeCell ref="AX57:AY57"/>
    <mergeCell ref="O58:P58"/>
    <mergeCell ref="Q58:R58"/>
    <mergeCell ref="S58:T58"/>
    <mergeCell ref="AL58:AM58"/>
    <mergeCell ref="AN58:AO58"/>
    <mergeCell ref="AP58:AQ58"/>
    <mergeCell ref="O53:P53"/>
    <mergeCell ref="Q53:R53"/>
    <mergeCell ref="S53:T53"/>
    <mergeCell ref="AL53:AM53"/>
    <mergeCell ref="AN53:AO53"/>
    <mergeCell ref="AP53:AQ53"/>
    <mergeCell ref="B49:L49"/>
    <mergeCell ref="X49:AI49"/>
    <mergeCell ref="AT49:AU49"/>
    <mergeCell ref="AV49:AW49"/>
    <mergeCell ref="AX49:AY49"/>
    <mergeCell ref="B50:L50"/>
    <mergeCell ref="X50:AI50"/>
    <mergeCell ref="O48:P48"/>
    <mergeCell ref="Q48:R48"/>
    <mergeCell ref="S48:T48"/>
    <mergeCell ref="AL48:AM48"/>
    <mergeCell ref="AN48:AO48"/>
    <mergeCell ref="AP48:AQ48"/>
    <mergeCell ref="AT41:AU41"/>
    <mergeCell ref="AV41:AW41"/>
    <mergeCell ref="AX41:AY41"/>
    <mergeCell ref="O43:P43"/>
    <mergeCell ref="Q43:R43"/>
    <mergeCell ref="S43:T43"/>
    <mergeCell ref="AL43:AM43"/>
    <mergeCell ref="AN43:AO43"/>
    <mergeCell ref="AP43:AQ43"/>
    <mergeCell ref="O41:P41"/>
    <mergeCell ref="Q41:R41"/>
    <mergeCell ref="S41:T41"/>
    <mergeCell ref="AL41:AM41"/>
    <mergeCell ref="AN41:AO41"/>
    <mergeCell ref="AP41:AQ41"/>
    <mergeCell ref="AN38:AO38"/>
    <mergeCell ref="AP38:AQ38"/>
    <mergeCell ref="D39:G39"/>
    <mergeCell ref="Z39:AD39"/>
    <mergeCell ref="D40:G40"/>
    <mergeCell ref="Z40:AD40"/>
    <mergeCell ref="D38:G38"/>
    <mergeCell ref="O38:P38"/>
    <mergeCell ref="Q38:R38"/>
    <mergeCell ref="S38:T38"/>
    <mergeCell ref="Z38:AD38"/>
    <mergeCell ref="AL38:AM38"/>
    <mergeCell ref="D35:G35"/>
    <mergeCell ref="Z35:AD35"/>
    <mergeCell ref="D36:G36"/>
    <mergeCell ref="Z36:AD36"/>
    <mergeCell ref="D37:G37"/>
    <mergeCell ref="Z37:AD37"/>
    <mergeCell ref="AN33:AO33"/>
    <mergeCell ref="AP33:AQ33"/>
    <mergeCell ref="AT33:AU33"/>
    <mergeCell ref="AV33:AW33"/>
    <mergeCell ref="AX33:AY33"/>
    <mergeCell ref="D34:G34"/>
    <mergeCell ref="Z34:AD34"/>
    <mergeCell ref="D33:G33"/>
    <mergeCell ref="O33:P33"/>
    <mergeCell ref="Q33:R33"/>
    <mergeCell ref="S33:T33"/>
    <mergeCell ref="Z33:AD33"/>
    <mergeCell ref="AL33:AM33"/>
    <mergeCell ref="O31:T31"/>
    <mergeCell ref="AL31:AQ31"/>
    <mergeCell ref="AT31:AY31"/>
    <mergeCell ref="D32:F32"/>
    <mergeCell ref="I32:J32"/>
    <mergeCell ref="Z32:AB32"/>
    <mergeCell ref="AF32:AG32"/>
    <mergeCell ref="B25:L25"/>
    <mergeCell ref="X25:AI25"/>
    <mergeCell ref="B29:L29"/>
    <mergeCell ref="X29:AI29"/>
    <mergeCell ref="B30:L30"/>
    <mergeCell ref="X30:AI30"/>
    <mergeCell ref="E21:H21"/>
    <mergeCell ref="AA21:AD21"/>
    <mergeCell ref="E22:H22"/>
    <mergeCell ref="AA22:AD22"/>
    <mergeCell ref="E23:H23"/>
    <mergeCell ref="AA23:AD23"/>
    <mergeCell ref="E18:H18"/>
    <mergeCell ref="AA18:AD18"/>
    <mergeCell ref="E19:H19"/>
    <mergeCell ref="AA19:AD19"/>
    <mergeCell ref="E20:H20"/>
    <mergeCell ref="AA20:AD20"/>
    <mergeCell ref="E15:H15"/>
    <mergeCell ref="AA15:AD15"/>
    <mergeCell ref="E16:H16"/>
    <mergeCell ref="AA16:AD16"/>
    <mergeCell ref="E17:H17"/>
    <mergeCell ref="AA17:AD17"/>
    <mergeCell ref="E13:H13"/>
    <mergeCell ref="O13:R13"/>
    <mergeCell ref="AA13:AD13"/>
    <mergeCell ref="AT3:AV3"/>
    <mergeCell ref="F6:J6"/>
    <mergeCell ref="AA6:AF6"/>
    <mergeCell ref="F8:G8"/>
    <mergeCell ref="AA8:AB8"/>
    <mergeCell ref="O12:P12"/>
    <mergeCell ref="Q12:R12"/>
    <mergeCell ref="AL12:AM12"/>
    <mergeCell ref="AN12:AO12"/>
    <mergeCell ref="B2:L2"/>
    <mergeCell ref="X2:AI2"/>
    <mergeCell ref="B3:L3"/>
    <mergeCell ref="O3:Q3"/>
    <mergeCell ref="X3:AI3"/>
    <mergeCell ref="AM3:AO3"/>
    <mergeCell ref="AL13:AO13"/>
    <mergeCell ref="E14:H14"/>
    <mergeCell ref="AA14:AD14"/>
  </mergeCells>
  <dataValidations count="4">
    <dataValidation type="list" allowBlank="1" showInputMessage="1" showErrorMessage="1" sqref="H33:H40 AE33:AE40">
      <formula1>$N$21:$N$23</formula1>
    </dataValidation>
    <dataValidation type="decimal" operator="greaterThanOrEqual" showInputMessage="1" showErrorMessage="1" sqref="K33:K40 AH33:AH40">
      <formula1>0</formula1>
    </dataValidation>
    <dataValidation type="whole" operator="greaterThanOrEqual" showInputMessage="1" showErrorMessage="1" sqref="I33:I40 AF33:AF40">
      <formula1>0</formula1>
    </dataValidation>
    <dataValidation operator="greaterThanOrEqual" showInputMessage="1" showErrorMessage="1" sqref="K32 B29:B30 I32 D32:D40 E32:F32 AJ49:AJ55 X29:X30 AJ41:AJ47 AJ29:AJ39 X26:AJ28 M89:M95 M81:M87 M73:M79 M65:M71 M57:M63 M49:M55 M41:M47 M29:M39 AJ89:AJ95 AJ81:AJ87 AJ73:AJ79 B32:B40 B26:M28 AJ65:AJ71 AJ57:AJ63 AH32 AF32 Z32:Z40 AA32:AB32 X32:X40"/>
  </dataValidations>
  <pageMargins left="0.7" right="0.7" top="0.75" bottom="0.75" header="0.3" footer="0.3"/>
  <pageSetup scale="60" orientation="portrait" r:id="rId1"/>
  <headerFooter>
    <oddFooter>&amp;CTab: &amp;A&amp;RPrint Date: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83"/>
  <sheetViews>
    <sheetView showGridLines="0" view="pageBreakPreview" zoomScaleNormal="100" zoomScaleSheetLayoutView="100" workbookViewId="0">
      <selection activeCell="K8" sqref="K8"/>
    </sheetView>
  </sheetViews>
  <sheetFormatPr defaultColWidth="9.109375" defaultRowHeight="15.6" x14ac:dyDescent="0.3"/>
  <cols>
    <col min="1" max="1" width="2.5546875" style="3" customWidth="1"/>
    <col min="2" max="3" width="4.88671875" style="3" customWidth="1"/>
    <col min="4" max="9" width="12.33203125" style="3" customWidth="1"/>
    <col min="10" max="10" width="1.6640625" style="1" customWidth="1"/>
    <col min="11" max="11" width="12.33203125" style="3" customWidth="1"/>
    <col min="12" max="12" width="1.6640625" style="3" customWidth="1"/>
    <col min="13" max="13" width="12.33203125" style="3" customWidth="1"/>
    <col min="14" max="14" width="18.44140625" style="70" hidden="1" customWidth="1"/>
    <col min="15" max="15" width="1.6640625" style="18" customWidth="1"/>
    <col min="16" max="17" width="4.88671875" style="3" customWidth="1"/>
    <col min="18" max="23" width="12.33203125" style="3" customWidth="1"/>
    <col min="24" max="24" width="1.6640625" style="1" customWidth="1"/>
    <col min="25" max="25" width="12.33203125" style="3" customWidth="1"/>
    <col min="26" max="26" width="1.6640625" style="1" customWidth="1"/>
    <col min="27" max="27" width="12.33203125" style="3" customWidth="1"/>
    <col min="28" max="28" width="1.6640625" style="3" customWidth="1"/>
    <col min="29" max="29" width="12.33203125" style="3" customWidth="1"/>
    <col min="30" max="30" width="18.44140625" style="70" hidden="1" customWidth="1"/>
    <col min="31" max="16384" width="9.109375" style="1"/>
  </cols>
  <sheetData>
    <row r="1" spans="1:30" x14ac:dyDescent="0.3">
      <c r="O1" s="140"/>
    </row>
    <row r="2" spans="1:30" x14ac:dyDescent="0.3">
      <c r="A2" s="1"/>
      <c r="B2" s="502" t="s">
        <v>257</v>
      </c>
      <c r="C2" s="502"/>
      <c r="D2" s="502"/>
      <c r="E2" s="502"/>
      <c r="F2" s="502"/>
      <c r="G2" s="502"/>
      <c r="H2" s="502"/>
      <c r="I2" s="502"/>
      <c r="J2" s="502"/>
      <c r="K2" s="502"/>
      <c r="L2" s="502"/>
      <c r="M2" s="502"/>
      <c r="O2" s="138"/>
      <c r="P2" s="502" t="s">
        <v>257</v>
      </c>
      <c r="Q2" s="502"/>
      <c r="R2" s="502"/>
      <c r="S2" s="502"/>
      <c r="T2" s="502"/>
      <c r="U2" s="502"/>
      <c r="V2" s="502"/>
      <c r="W2" s="502"/>
      <c r="X2" s="502"/>
      <c r="Y2" s="502"/>
      <c r="Z2" s="502"/>
      <c r="AA2" s="502"/>
      <c r="AB2" s="502"/>
      <c r="AC2" s="502"/>
    </row>
    <row r="3" spans="1:30" ht="16.2" thickBot="1" x14ac:dyDescent="0.35">
      <c r="A3" s="1"/>
      <c r="B3" s="514" t="s">
        <v>233</v>
      </c>
      <c r="C3" s="514"/>
      <c r="D3" s="514"/>
      <c r="E3" s="514"/>
      <c r="F3" s="514"/>
      <c r="G3" s="514"/>
      <c r="H3" s="514"/>
      <c r="I3" s="514"/>
      <c r="J3" s="514"/>
      <c r="K3" s="514"/>
      <c r="L3" s="514"/>
      <c r="M3" s="514"/>
      <c r="N3" s="132" t="s">
        <v>227</v>
      </c>
      <c r="O3" s="138"/>
      <c r="P3" s="503" t="s">
        <v>234</v>
      </c>
      <c r="Q3" s="503"/>
      <c r="R3" s="503"/>
      <c r="S3" s="503"/>
      <c r="T3" s="503"/>
      <c r="U3" s="503"/>
      <c r="V3" s="503"/>
      <c r="W3" s="503"/>
      <c r="X3" s="503"/>
      <c r="Y3" s="503"/>
      <c r="Z3" s="503"/>
      <c r="AA3" s="503"/>
      <c r="AB3" s="503"/>
      <c r="AC3" s="503"/>
    </row>
    <row r="4" spans="1:30" x14ac:dyDescent="0.3">
      <c r="A4" s="1"/>
      <c r="B4" s="173"/>
      <c r="C4" s="173"/>
      <c r="D4" s="173"/>
      <c r="E4" s="173"/>
      <c r="F4" s="173"/>
      <c r="G4" s="173"/>
      <c r="H4" s="173"/>
      <c r="I4" s="173"/>
      <c r="J4" s="133"/>
      <c r="K4" s="173"/>
      <c r="L4" s="173"/>
      <c r="M4" s="173"/>
      <c r="O4" s="138"/>
      <c r="P4" s="2"/>
      <c r="Q4" s="2"/>
      <c r="R4" s="2"/>
      <c r="S4" s="2"/>
      <c r="T4" s="2"/>
      <c r="U4" s="2"/>
      <c r="V4" s="2"/>
      <c r="W4" s="2"/>
      <c r="Y4" s="2"/>
      <c r="AA4" s="2"/>
      <c r="AB4" s="2"/>
      <c r="AC4" s="2"/>
    </row>
    <row r="5" spans="1:30" x14ac:dyDescent="0.3">
      <c r="A5" s="1"/>
      <c r="B5" s="133"/>
      <c r="C5" s="18"/>
      <c r="D5" s="168" t="s">
        <v>0</v>
      </c>
      <c r="E5" s="344"/>
      <c r="F5" s="298"/>
      <c r="G5" s="298"/>
      <c r="H5" s="298"/>
      <c r="I5" s="298"/>
      <c r="J5" s="133"/>
      <c r="K5" s="298"/>
      <c r="L5" s="298"/>
      <c r="M5" s="18"/>
      <c r="N5" s="285"/>
      <c r="O5" s="138"/>
      <c r="P5" s="1"/>
      <c r="R5" s="4" t="s">
        <v>0</v>
      </c>
      <c r="S5" s="344"/>
      <c r="T5" s="355"/>
      <c r="U5" s="355"/>
      <c r="V5" s="355"/>
      <c r="W5" s="355"/>
      <c r="AC5" s="2"/>
      <c r="AD5" s="285"/>
    </row>
    <row r="6" spans="1:30" x14ac:dyDescent="0.3">
      <c r="A6" s="1"/>
      <c r="B6" s="133"/>
      <c r="C6" s="18"/>
      <c r="D6" s="168" t="s">
        <v>1</v>
      </c>
      <c r="E6" s="504"/>
      <c r="F6" s="505"/>
      <c r="G6" s="505"/>
      <c r="H6" s="505"/>
      <c r="I6" s="506"/>
      <c r="J6" s="133"/>
      <c r="K6" s="298"/>
      <c r="L6" s="298"/>
      <c r="M6" s="18"/>
      <c r="N6" s="69" t="s">
        <v>471</v>
      </c>
      <c r="O6" s="138"/>
      <c r="P6" s="1"/>
      <c r="R6" s="4" t="s">
        <v>1</v>
      </c>
      <c r="S6" s="504"/>
      <c r="T6" s="505"/>
      <c r="U6" s="505"/>
      <c r="V6" s="505"/>
      <c r="W6" s="506"/>
      <c r="AD6" s="132"/>
    </row>
    <row r="7" spans="1:30" x14ac:dyDescent="0.3">
      <c r="A7" s="1"/>
      <c r="B7" s="133"/>
      <c r="C7" s="18"/>
      <c r="D7" s="168"/>
      <c r="E7" s="352"/>
      <c r="F7" s="153"/>
      <c r="G7" s="298"/>
      <c r="H7" s="298"/>
      <c r="I7" s="298"/>
      <c r="J7" s="133"/>
      <c r="K7" s="298"/>
      <c r="L7" s="298"/>
      <c r="M7" s="18"/>
      <c r="N7" s="69" t="s">
        <v>472</v>
      </c>
      <c r="O7" s="138"/>
      <c r="P7" s="1"/>
      <c r="R7" s="4"/>
      <c r="S7" s="354"/>
      <c r="T7" s="63"/>
      <c r="U7" s="355"/>
      <c r="V7" s="298"/>
      <c r="W7" s="298"/>
      <c r="X7" s="133"/>
      <c r="Y7" s="18"/>
      <c r="Z7" s="133"/>
      <c r="AA7" s="18"/>
      <c r="AD7" s="132"/>
    </row>
    <row r="8" spans="1:30" x14ac:dyDescent="0.3">
      <c r="A8" s="1"/>
      <c r="B8" s="133"/>
      <c r="C8" s="18"/>
      <c r="D8" s="168" t="s">
        <v>228</v>
      </c>
      <c r="E8" s="515"/>
      <c r="F8" s="516"/>
      <c r="G8" s="298"/>
      <c r="H8" s="298" t="s">
        <v>279</v>
      </c>
      <c r="I8" s="298"/>
      <c r="J8" s="133"/>
      <c r="K8" s="345"/>
      <c r="L8" s="298"/>
      <c r="M8" s="18"/>
      <c r="N8" s="69" t="s">
        <v>412</v>
      </c>
      <c r="O8" s="138"/>
      <c r="P8" s="1"/>
      <c r="R8" s="4" t="s">
        <v>228</v>
      </c>
      <c r="S8" s="507"/>
      <c r="T8" s="508"/>
      <c r="U8" s="355"/>
      <c r="V8" s="298" t="s">
        <v>279</v>
      </c>
      <c r="W8" s="298"/>
      <c r="X8" s="133"/>
      <c r="Y8" s="369"/>
      <c r="Z8" s="133"/>
      <c r="AA8" s="18"/>
      <c r="AD8" s="69"/>
    </row>
    <row r="9" spans="1:30" x14ac:dyDescent="0.3">
      <c r="A9" s="1"/>
      <c r="B9" s="133"/>
      <c r="C9" s="18"/>
      <c r="D9" s="168" t="s">
        <v>2</v>
      </c>
      <c r="E9" s="517"/>
      <c r="F9" s="506"/>
      <c r="G9" s="298"/>
      <c r="H9" s="298" t="s">
        <v>347</v>
      </c>
      <c r="I9" s="518"/>
      <c r="J9" s="519"/>
      <c r="K9" s="520"/>
      <c r="L9" s="298"/>
      <c r="M9" s="18"/>
      <c r="N9" s="69" t="s">
        <v>413</v>
      </c>
      <c r="O9" s="138"/>
      <c r="P9" s="1"/>
      <c r="R9" s="4" t="s">
        <v>2</v>
      </c>
      <c r="S9" s="509"/>
      <c r="T9" s="510"/>
      <c r="U9" s="355"/>
      <c r="V9" s="298" t="s">
        <v>347</v>
      </c>
      <c r="W9" s="511"/>
      <c r="X9" s="512"/>
      <c r="Y9" s="513"/>
      <c r="Z9" s="133"/>
      <c r="AA9" s="18"/>
      <c r="AD9" s="69"/>
    </row>
    <row r="10" spans="1:30" x14ac:dyDescent="0.3">
      <c r="A10" s="1"/>
      <c r="B10" s="18"/>
      <c r="C10" s="18"/>
      <c r="D10" s="133"/>
      <c r="E10" s="133"/>
      <c r="F10" s="133"/>
      <c r="G10" s="133"/>
      <c r="H10" s="298"/>
      <c r="I10" s="298"/>
      <c r="J10" s="133"/>
      <c r="K10" s="298"/>
      <c r="L10" s="298"/>
      <c r="M10" s="298"/>
      <c r="O10" s="138"/>
      <c r="R10" s="1"/>
      <c r="S10" s="1"/>
      <c r="T10" s="1"/>
      <c r="U10" s="1"/>
      <c r="V10" s="355"/>
      <c r="W10" s="355"/>
      <c r="Y10" s="355"/>
      <c r="AA10" s="355"/>
      <c r="AB10" s="355"/>
    </row>
    <row r="11" spans="1:30" ht="16.2" thickBot="1" x14ac:dyDescent="0.35">
      <c r="A11" s="1"/>
      <c r="B11" s="135"/>
      <c r="C11" s="135"/>
      <c r="D11" s="135"/>
      <c r="E11" s="135"/>
      <c r="F11" s="135"/>
      <c r="G11" s="135"/>
      <c r="H11" s="135"/>
      <c r="I11" s="135"/>
      <c r="J11" s="343"/>
      <c r="K11" s="135"/>
      <c r="L11" s="135"/>
      <c r="M11" s="135"/>
      <c r="N11" s="151" t="s">
        <v>256</v>
      </c>
      <c r="O11" s="138"/>
      <c r="P11" s="5"/>
      <c r="Q11" s="5"/>
      <c r="R11" s="5"/>
      <c r="S11" s="5"/>
      <c r="T11" s="5"/>
      <c r="U11" s="5"/>
      <c r="V11" s="5"/>
      <c r="W11" s="5"/>
      <c r="X11" s="6"/>
      <c r="Y11" s="5"/>
      <c r="Z11" s="6"/>
      <c r="AA11" s="5"/>
      <c r="AB11" s="5"/>
      <c r="AC11" s="5"/>
      <c r="AD11" s="151" t="s">
        <v>256</v>
      </c>
    </row>
    <row r="12" spans="1:30" ht="18" x14ac:dyDescent="0.35">
      <c r="A12" s="1"/>
      <c r="B12" s="404"/>
      <c r="N12" s="151"/>
      <c r="O12" s="138"/>
      <c r="P12" s="404"/>
      <c r="AD12" s="151"/>
    </row>
    <row r="13" spans="1:30" x14ac:dyDescent="0.3">
      <c r="A13" s="1"/>
      <c r="N13" s="70" t="s">
        <v>322</v>
      </c>
      <c r="O13" s="138"/>
      <c r="AD13" s="70" t="s">
        <v>322</v>
      </c>
    </row>
    <row r="14" spans="1:30" x14ac:dyDescent="0.3">
      <c r="A14" s="1"/>
      <c r="N14" s="70" t="s">
        <v>323</v>
      </c>
      <c r="O14" s="138"/>
      <c r="AD14" s="70" t="s">
        <v>323</v>
      </c>
    </row>
    <row r="15" spans="1:30" x14ac:dyDescent="0.3">
      <c r="N15" s="70" t="s">
        <v>324</v>
      </c>
      <c r="O15" s="140"/>
      <c r="AD15" s="70" t="s">
        <v>324</v>
      </c>
    </row>
    <row r="16" spans="1:30" ht="16.2" thickBot="1" x14ac:dyDescent="0.35">
      <c r="A16" s="1"/>
      <c r="B16" s="499" t="s">
        <v>235</v>
      </c>
      <c r="C16" s="499"/>
      <c r="D16" s="499"/>
      <c r="E16" s="499"/>
      <c r="F16" s="499"/>
      <c r="G16" s="499"/>
      <c r="H16" s="499"/>
      <c r="I16" s="499"/>
      <c r="J16" s="499"/>
      <c r="K16" s="499"/>
      <c r="L16" s="499"/>
      <c r="M16" s="499"/>
      <c r="N16" s="1"/>
      <c r="O16" s="138"/>
      <c r="P16" s="499" t="s">
        <v>235</v>
      </c>
      <c r="Q16" s="499"/>
      <c r="R16" s="499"/>
      <c r="S16" s="499"/>
      <c r="T16" s="499"/>
      <c r="U16" s="499"/>
      <c r="V16" s="499"/>
      <c r="W16" s="499"/>
      <c r="X16" s="499"/>
      <c r="Y16" s="499"/>
      <c r="Z16" s="499"/>
      <c r="AA16" s="499"/>
      <c r="AB16" s="499"/>
      <c r="AC16" s="499"/>
    </row>
    <row r="17" spans="1:30" x14ac:dyDescent="0.3">
      <c r="A17" s="1"/>
      <c r="D17" s="10"/>
      <c r="E17" s="10"/>
      <c r="F17" s="10"/>
      <c r="G17" s="10"/>
      <c r="H17" s="10"/>
      <c r="I17" s="10"/>
      <c r="K17" s="10"/>
      <c r="L17" s="10"/>
      <c r="M17" s="10"/>
      <c r="N17" s="121" t="s">
        <v>346</v>
      </c>
      <c r="O17" s="138"/>
      <c r="R17" s="10"/>
      <c r="S17" s="10"/>
      <c r="T17" s="10"/>
      <c r="U17" s="10"/>
      <c r="V17" s="10"/>
      <c r="W17" s="10"/>
      <c r="Y17" s="10"/>
      <c r="AA17" s="10"/>
      <c r="AB17" s="10"/>
      <c r="AC17" s="10"/>
      <c r="AD17" s="1"/>
    </row>
    <row r="18" spans="1:30" x14ac:dyDescent="0.3">
      <c r="A18" s="1"/>
      <c r="B18" s="13"/>
      <c r="D18" s="10"/>
      <c r="E18" s="10"/>
      <c r="F18" s="10"/>
      <c r="G18" s="10"/>
      <c r="H18" s="10"/>
      <c r="I18" s="50" t="s">
        <v>274</v>
      </c>
      <c r="K18" s="58" t="s">
        <v>230</v>
      </c>
      <c r="L18" s="58"/>
      <c r="M18" s="50" t="s">
        <v>256</v>
      </c>
      <c r="N18" s="121"/>
      <c r="O18" s="138"/>
      <c r="P18" s="13"/>
      <c r="R18" s="10"/>
      <c r="S18" s="10"/>
      <c r="T18" s="10"/>
      <c r="U18" s="10"/>
      <c r="V18" s="10"/>
      <c r="W18" s="50" t="s">
        <v>274</v>
      </c>
      <c r="Y18" s="58" t="s">
        <v>230</v>
      </c>
      <c r="AA18" s="58" t="s">
        <v>231</v>
      </c>
      <c r="AB18" s="58"/>
      <c r="AC18" s="50" t="s">
        <v>433</v>
      </c>
      <c r="AD18" s="1"/>
    </row>
    <row r="19" spans="1:30" x14ac:dyDescent="0.3">
      <c r="A19" s="1"/>
      <c r="D19" s="10"/>
      <c r="E19" s="10"/>
      <c r="F19" s="10"/>
      <c r="G19" s="10"/>
      <c r="H19" s="10"/>
      <c r="K19" s="10"/>
      <c r="L19" s="10"/>
      <c r="N19" s="112" t="s">
        <v>184</v>
      </c>
      <c r="O19" s="138"/>
      <c r="R19" s="10"/>
      <c r="S19" s="10"/>
      <c r="T19" s="10"/>
      <c r="U19" s="10"/>
      <c r="V19" s="10"/>
      <c r="Y19" s="10"/>
      <c r="AA19" s="10"/>
      <c r="AB19" s="10"/>
      <c r="AD19" s="1"/>
    </row>
    <row r="20" spans="1:30" x14ac:dyDescent="0.3">
      <c r="A20" s="1"/>
      <c r="B20" s="13" t="s">
        <v>304</v>
      </c>
      <c r="D20" s="10"/>
      <c r="E20" s="10"/>
      <c r="F20" s="10"/>
      <c r="G20" s="10"/>
      <c r="H20" s="10"/>
      <c r="I20" s="56">
        <f>SUM(I22:I24)</f>
        <v>13</v>
      </c>
      <c r="K20" s="233">
        <f>SUM(K22:K23)</f>
        <v>0</v>
      </c>
      <c r="L20" s="10"/>
      <c r="N20" s="112" t="s">
        <v>473</v>
      </c>
      <c r="O20" s="138"/>
      <c r="P20" s="13" t="s">
        <v>304</v>
      </c>
      <c r="R20" s="10"/>
      <c r="S20" s="10"/>
      <c r="T20" s="10"/>
      <c r="U20" s="10"/>
      <c r="V20" s="10"/>
      <c r="W20" s="56">
        <f>SUM(W22:W24)</f>
        <v>13</v>
      </c>
      <c r="Y20" s="233">
        <f>SUM(K22:K23)</f>
        <v>0</v>
      </c>
      <c r="AA20" s="233">
        <f>SUM(AA22:AA24)</f>
        <v>0</v>
      </c>
      <c r="AB20" s="10"/>
      <c r="AD20" s="1"/>
    </row>
    <row r="21" spans="1:30" x14ac:dyDescent="0.3">
      <c r="A21" s="1"/>
      <c r="D21" s="10"/>
      <c r="E21" s="10"/>
      <c r="F21" s="10"/>
      <c r="G21" s="10"/>
      <c r="H21" s="10"/>
      <c r="K21" s="10"/>
      <c r="L21" s="10"/>
      <c r="N21" s="49" t="s">
        <v>188</v>
      </c>
      <c r="O21" s="138"/>
      <c r="R21" s="10"/>
      <c r="S21" s="10"/>
      <c r="T21" s="10"/>
      <c r="U21" s="10"/>
      <c r="V21" s="10"/>
      <c r="Y21" s="10"/>
      <c r="AA21" s="10"/>
      <c r="AB21" s="10"/>
      <c r="AD21" s="1"/>
    </row>
    <row r="22" spans="1:30" x14ac:dyDescent="0.3">
      <c r="A22" s="1"/>
      <c r="B22" s="55" t="s">
        <v>408</v>
      </c>
      <c r="D22" s="10"/>
      <c r="E22" s="10"/>
      <c r="F22" s="10"/>
      <c r="G22" s="10"/>
      <c r="H22" s="10"/>
      <c r="I22" s="169">
        <v>7</v>
      </c>
      <c r="J22" s="133"/>
      <c r="K22" s="367">
        <f>'18A1'!G10</f>
        <v>0</v>
      </c>
      <c r="L22" s="149"/>
      <c r="M22" s="195" t="str">
        <f>IF(K22&gt;0,IF('Scoring Checklist'!C15&gt;='Scoring Checklist'!B15,N$13,N$14),N$15)</f>
        <v>N/A</v>
      </c>
      <c r="N22" s="49" t="s">
        <v>189</v>
      </c>
      <c r="O22" s="133"/>
      <c r="P22" s="239" t="s">
        <v>408</v>
      </c>
      <c r="Q22" s="18"/>
      <c r="R22" s="14"/>
      <c r="S22" s="14"/>
      <c r="T22" s="14"/>
      <c r="U22" s="14"/>
      <c r="V22" s="14"/>
      <c r="W22" s="169">
        <v>7</v>
      </c>
      <c r="Y22" s="367">
        <f>'18A1'!G10</f>
        <v>0</v>
      </c>
      <c r="Z22" s="133"/>
      <c r="AA22" s="367">
        <f>'18A1'!S10</f>
        <v>0</v>
      </c>
      <c r="AB22" s="148"/>
      <c r="AC22" s="392" t="str">
        <f>IF(Y22-AA22=0,"",Y22-AA22)</f>
        <v/>
      </c>
      <c r="AD22" s="1"/>
    </row>
    <row r="23" spans="1:30" x14ac:dyDescent="0.3">
      <c r="A23" s="1"/>
      <c r="B23" s="55" t="s">
        <v>434</v>
      </c>
      <c r="D23" s="10"/>
      <c r="E23" s="10"/>
      <c r="F23" s="10"/>
      <c r="G23" s="10"/>
      <c r="H23" s="10"/>
      <c r="I23" s="169">
        <v>2</v>
      </c>
      <c r="J23" s="133"/>
      <c r="K23" s="367">
        <f>'18A2'!H10</f>
        <v>0</v>
      </c>
      <c r="L23" s="149"/>
      <c r="M23" s="195" t="str">
        <f>IF(K23&gt;0,IF('Scoring Checklist'!C18&gt;='Scoring Checklist'!B18,N$13,N$14),N$15)</f>
        <v>N/A</v>
      </c>
      <c r="N23" s="49"/>
      <c r="O23" s="133"/>
      <c r="P23" s="239" t="s">
        <v>434</v>
      </c>
      <c r="Q23" s="18"/>
      <c r="R23" s="14"/>
      <c r="S23" s="14"/>
      <c r="T23" s="14"/>
      <c r="U23" s="14"/>
      <c r="V23" s="14"/>
      <c r="W23" s="169">
        <v>2</v>
      </c>
      <c r="Y23" s="367">
        <f>'18A2'!H10</f>
        <v>0</v>
      </c>
      <c r="Z23" s="133"/>
      <c r="AA23" s="367">
        <f>'18A2'!U10</f>
        <v>0</v>
      </c>
      <c r="AB23" s="148"/>
      <c r="AC23" s="392" t="str">
        <f>IF(Y23-AA23=0,"",Y23-AA23)</f>
        <v/>
      </c>
      <c r="AD23" s="1"/>
    </row>
    <row r="24" spans="1:30" x14ac:dyDescent="0.3">
      <c r="A24" s="1"/>
      <c r="B24" s="55" t="s">
        <v>474</v>
      </c>
      <c r="D24" s="10"/>
      <c r="E24" s="10"/>
      <c r="F24" s="10"/>
      <c r="G24" s="10"/>
      <c r="H24" s="10"/>
      <c r="I24" s="169">
        <v>4</v>
      </c>
      <c r="J24" s="133"/>
      <c r="K24" s="426"/>
      <c r="L24" s="149"/>
      <c r="M24" s="173"/>
      <c r="N24" s="49"/>
      <c r="O24" s="133"/>
      <c r="P24" s="55" t="s">
        <v>474</v>
      </c>
      <c r="Q24" s="18"/>
      <c r="R24" s="14"/>
      <c r="S24" s="14"/>
      <c r="T24" s="14"/>
      <c r="U24" s="14"/>
      <c r="V24" s="14"/>
      <c r="W24" s="169">
        <v>4</v>
      </c>
      <c r="Y24" s="426"/>
      <c r="Z24" s="133"/>
      <c r="AA24" s="367">
        <f>'18A3'!U10</f>
        <v>0</v>
      </c>
      <c r="AB24" s="148"/>
      <c r="AC24" s="423" t="str">
        <f>IF(Y24-AA24=0,"",Y24-AA24)</f>
        <v/>
      </c>
      <c r="AD24" s="1"/>
    </row>
    <row r="25" spans="1:30" x14ac:dyDescent="0.3">
      <c r="A25" s="1"/>
      <c r="B25" s="55"/>
      <c r="D25" s="10"/>
      <c r="E25" s="10"/>
      <c r="F25" s="10"/>
      <c r="G25" s="10"/>
      <c r="H25" s="10"/>
      <c r="I25" s="18"/>
      <c r="J25" s="133"/>
      <c r="K25" s="18"/>
      <c r="L25" s="18"/>
      <c r="M25" s="18"/>
      <c r="N25" s="133"/>
      <c r="O25" s="133"/>
      <c r="P25" s="239"/>
      <c r="Q25" s="18"/>
      <c r="R25" s="14"/>
      <c r="S25" s="14"/>
      <c r="T25" s="14"/>
      <c r="U25" s="14"/>
      <c r="V25" s="14"/>
      <c r="W25" s="18"/>
      <c r="Y25" s="18"/>
      <c r="Z25" s="133"/>
      <c r="AA25" s="18"/>
      <c r="AB25" s="10"/>
      <c r="AD25" s="1"/>
    </row>
    <row r="26" spans="1:30" x14ac:dyDescent="0.3">
      <c r="A26" s="1"/>
      <c r="B26" s="13" t="s">
        <v>305</v>
      </c>
      <c r="D26" s="10"/>
      <c r="E26" s="10"/>
      <c r="F26" s="10"/>
      <c r="G26" s="10"/>
      <c r="H26" s="10"/>
      <c r="I26" s="338">
        <f>SUM(I28:I29)</f>
        <v>10</v>
      </c>
      <c r="J26" s="133"/>
      <c r="K26" s="436">
        <f>SUM(K28:K29)</f>
        <v>0</v>
      </c>
      <c r="L26" s="14"/>
      <c r="M26" s="18"/>
      <c r="N26" s="133"/>
      <c r="O26" s="133"/>
      <c r="P26" s="137" t="s">
        <v>305</v>
      </c>
      <c r="Q26" s="18"/>
      <c r="R26" s="14"/>
      <c r="S26" s="14"/>
      <c r="T26" s="14"/>
      <c r="U26" s="14"/>
      <c r="V26" s="14"/>
      <c r="W26" s="338">
        <f>SUM(W28:W29)</f>
        <v>10</v>
      </c>
      <c r="Y26" s="339">
        <f>SUM(K28:K29)</f>
        <v>0</v>
      </c>
      <c r="Z26" s="133"/>
      <c r="AA26" s="339">
        <f>SUM(AA28:AA29)</f>
        <v>0</v>
      </c>
      <c r="AB26" s="10"/>
      <c r="AD26" s="1"/>
    </row>
    <row r="27" spans="1:30" x14ac:dyDescent="0.3">
      <c r="A27" s="1"/>
      <c r="D27" s="10"/>
      <c r="E27" s="10"/>
      <c r="F27" s="10"/>
      <c r="G27" s="10"/>
      <c r="H27" s="10"/>
      <c r="I27" s="18"/>
      <c r="J27" s="133"/>
      <c r="K27" s="14"/>
      <c r="L27" s="14"/>
      <c r="M27" s="18"/>
      <c r="N27" s="133"/>
      <c r="O27" s="133"/>
      <c r="P27" s="18"/>
      <c r="Q27" s="18"/>
      <c r="R27" s="14"/>
      <c r="S27" s="14"/>
      <c r="T27" s="14"/>
      <c r="U27" s="14"/>
      <c r="V27" s="14"/>
      <c r="W27" s="18"/>
      <c r="Y27" s="14"/>
      <c r="Z27" s="133"/>
      <c r="AA27" s="14"/>
      <c r="AB27" s="10"/>
      <c r="AD27" s="1"/>
    </row>
    <row r="28" spans="1:30" x14ac:dyDescent="0.3">
      <c r="A28" s="1"/>
      <c r="B28" s="55" t="s">
        <v>391</v>
      </c>
      <c r="D28" s="10"/>
      <c r="E28" s="10"/>
      <c r="F28" s="10"/>
      <c r="G28" s="10"/>
      <c r="H28" s="10"/>
      <c r="I28" s="169">
        <v>3</v>
      </c>
      <c r="J28" s="133"/>
      <c r="K28" s="437">
        <f>'18B1'!I10</f>
        <v>0</v>
      </c>
      <c r="L28" s="149"/>
      <c r="M28" s="438" t="str">
        <f>IF(K28&gt;0,IF('Scoring Checklist'!C26&gt;='Scoring Checklist'!B26,N$13,N$14),N$15)</f>
        <v>N/A</v>
      </c>
      <c r="N28" s="133"/>
      <c r="O28" s="133"/>
      <c r="P28" s="239" t="s">
        <v>391</v>
      </c>
      <c r="Q28" s="18"/>
      <c r="R28" s="14"/>
      <c r="S28" s="14"/>
      <c r="T28" s="14"/>
      <c r="U28" s="14"/>
      <c r="V28" s="14"/>
      <c r="W28" s="169">
        <v>3</v>
      </c>
      <c r="Y28" s="367">
        <f>'18B1'!I10</f>
        <v>0</v>
      </c>
      <c r="Z28" s="133"/>
      <c r="AA28" s="367">
        <f>'18B1'!W10</f>
        <v>0</v>
      </c>
      <c r="AB28" s="148"/>
      <c r="AC28" s="392" t="str">
        <f t="shared" ref="AC28:AC29" si="0">IF(Y28-AA28=0,"",Y28-AA28)</f>
        <v/>
      </c>
      <c r="AD28" s="1"/>
    </row>
    <row r="29" spans="1:30" x14ac:dyDescent="0.3">
      <c r="A29" s="1"/>
      <c r="B29" s="55" t="s">
        <v>344</v>
      </c>
      <c r="D29" s="10"/>
      <c r="E29" s="10"/>
      <c r="F29" s="10"/>
      <c r="G29" s="10"/>
      <c r="H29" s="10"/>
      <c r="I29" s="169">
        <v>7</v>
      </c>
      <c r="J29" s="133"/>
      <c r="K29" s="367">
        <f>'18B2'!H10</f>
        <v>0</v>
      </c>
      <c r="L29" s="149"/>
      <c r="M29" s="438" t="str">
        <f>IF(K29&gt;0,IF('Scoring Checklist'!C31&gt;='Scoring Checklist'!B31,N$13,N$14),N$15)</f>
        <v>N/A</v>
      </c>
      <c r="N29" s="133"/>
      <c r="O29" s="133"/>
      <c r="P29" s="239" t="s">
        <v>344</v>
      </c>
      <c r="Q29" s="18"/>
      <c r="R29" s="14"/>
      <c r="S29" s="14"/>
      <c r="T29" s="14"/>
      <c r="U29" s="14"/>
      <c r="V29" s="14"/>
      <c r="W29" s="169">
        <v>7</v>
      </c>
      <c r="Y29" s="367">
        <f>'18B2'!H10</f>
        <v>0</v>
      </c>
      <c r="Z29" s="133"/>
      <c r="AA29" s="367">
        <f>'18B2'!V10</f>
        <v>0</v>
      </c>
      <c r="AB29" s="10"/>
      <c r="AC29" s="392" t="str">
        <f t="shared" si="0"/>
        <v/>
      </c>
      <c r="AD29" s="1"/>
    </row>
    <row r="30" spans="1:30" x14ac:dyDescent="0.3">
      <c r="A30" s="1"/>
      <c r="B30" s="1"/>
      <c r="C30" s="1"/>
      <c r="D30" s="1"/>
      <c r="E30" s="1"/>
      <c r="F30" s="1"/>
      <c r="G30" s="1"/>
      <c r="H30" s="1"/>
      <c r="I30" s="133"/>
      <c r="J30" s="133"/>
      <c r="K30" s="133"/>
      <c r="L30" s="133"/>
      <c r="M30" s="133"/>
      <c r="N30" s="133"/>
      <c r="O30" s="133"/>
      <c r="P30" s="133"/>
      <c r="Q30" s="133"/>
      <c r="R30" s="133"/>
      <c r="S30" s="133"/>
      <c r="T30" s="133"/>
      <c r="U30" s="133"/>
      <c r="V30" s="133"/>
      <c r="W30" s="133"/>
      <c r="Y30" s="133"/>
      <c r="Z30" s="133"/>
      <c r="AA30" s="133"/>
      <c r="AB30" s="10"/>
      <c r="AD30" s="1"/>
    </row>
    <row r="31" spans="1:30" x14ac:dyDescent="0.3">
      <c r="A31" s="1"/>
      <c r="B31" s="13" t="s">
        <v>333</v>
      </c>
      <c r="D31" s="10"/>
      <c r="E31" s="10"/>
      <c r="F31" s="10"/>
      <c r="G31" s="10"/>
      <c r="H31" s="10"/>
      <c r="I31" s="338">
        <v>27</v>
      </c>
      <c r="J31" s="133"/>
      <c r="K31" s="339">
        <f>SUM(K33:K39)</f>
        <v>0</v>
      </c>
      <c r="L31" s="14"/>
      <c r="M31" s="18"/>
      <c r="N31" s="133"/>
      <c r="O31" s="133"/>
      <c r="P31" s="137" t="s">
        <v>333</v>
      </c>
      <c r="Q31" s="18"/>
      <c r="R31" s="14"/>
      <c r="S31" s="14"/>
      <c r="T31" s="14"/>
      <c r="U31" s="14"/>
      <c r="V31" s="14"/>
      <c r="W31" s="338">
        <v>27</v>
      </c>
      <c r="Y31" s="339">
        <f>SUM(K33:K39)</f>
        <v>0</v>
      </c>
      <c r="Z31" s="133"/>
      <c r="AA31" s="339">
        <f>SUM(AA33:AA39)</f>
        <v>0</v>
      </c>
      <c r="AB31" s="10"/>
      <c r="AD31" s="1"/>
    </row>
    <row r="32" spans="1:30" x14ac:dyDescent="0.3">
      <c r="A32" s="1"/>
      <c r="D32" s="10"/>
      <c r="E32" s="10"/>
      <c r="F32" s="10"/>
      <c r="G32" s="10"/>
      <c r="H32" s="10"/>
      <c r="I32" s="18"/>
      <c r="J32" s="133"/>
      <c r="K32" s="14"/>
      <c r="L32" s="14"/>
      <c r="M32" s="18"/>
      <c r="N32" s="133"/>
      <c r="O32" s="133"/>
      <c r="P32" s="18"/>
      <c r="Q32" s="18"/>
      <c r="R32" s="14"/>
      <c r="S32" s="14"/>
      <c r="T32" s="14"/>
      <c r="U32" s="14"/>
      <c r="V32" s="14"/>
      <c r="W32" s="18"/>
      <c r="Y32" s="14"/>
      <c r="Z32" s="133"/>
      <c r="AA32" s="14"/>
      <c r="AB32" s="10"/>
      <c r="AD32" s="1"/>
    </row>
    <row r="33" spans="1:30" x14ac:dyDescent="0.3">
      <c r="A33" s="1"/>
      <c r="B33" s="55" t="s">
        <v>528</v>
      </c>
      <c r="D33" s="10"/>
      <c r="E33" s="10"/>
      <c r="F33" s="10"/>
      <c r="G33" s="10"/>
      <c r="H33" s="10"/>
      <c r="I33" s="169">
        <v>3</v>
      </c>
      <c r="J33" s="133"/>
      <c r="K33" s="434"/>
      <c r="L33" s="14"/>
      <c r="M33" s="467" t="s">
        <v>530</v>
      </c>
      <c r="N33" s="133"/>
      <c r="O33" s="133"/>
      <c r="P33" s="55" t="s">
        <v>528</v>
      </c>
      <c r="Q33" s="18"/>
      <c r="R33" s="14"/>
      <c r="S33" s="14"/>
      <c r="T33" s="14"/>
      <c r="U33" s="14"/>
      <c r="V33" s="14"/>
      <c r="W33" s="169"/>
      <c r="Y33" s="435"/>
      <c r="Z33" s="133"/>
      <c r="AA33" s="470">
        <f>'18C1'!W10</f>
        <v>0</v>
      </c>
      <c r="AB33" s="10"/>
      <c r="AC33" s="471" t="str">
        <f>IF(Y33-AA33=0,"",Y33-AA33)</f>
        <v/>
      </c>
      <c r="AD33" s="1"/>
    </row>
    <row r="34" spans="1:30" x14ac:dyDescent="0.3">
      <c r="A34" s="1"/>
      <c r="B34" s="55" t="s">
        <v>385</v>
      </c>
      <c r="D34" s="10"/>
      <c r="E34" s="10"/>
      <c r="F34" s="10"/>
      <c r="G34" s="10"/>
      <c r="H34" s="10"/>
      <c r="I34" s="14"/>
      <c r="J34" s="133"/>
      <c r="K34" s="14"/>
      <c r="L34" s="149"/>
      <c r="M34" s="14"/>
      <c r="N34" s="133"/>
      <c r="O34" s="133"/>
      <c r="P34" s="239" t="s">
        <v>385</v>
      </c>
      <c r="Q34" s="18"/>
      <c r="R34" s="14"/>
      <c r="S34" s="14"/>
      <c r="T34" s="14"/>
      <c r="U34" s="14"/>
      <c r="V34" s="14"/>
      <c r="W34" s="14"/>
      <c r="Y34" s="149"/>
      <c r="Z34" s="133"/>
      <c r="AA34" s="149"/>
      <c r="AB34" s="148"/>
      <c r="AC34" s="2"/>
      <c r="AD34" s="1"/>
    </row>
    <row r="35" spans="1:30" x14ac:dyDescent="0.3">
      <c r="A35" s="1"/>
      <c r="B35" s="55"/>
      <c r="C35" s="55" t="s">
        <v>389</v>
      </c>
      <c r="D35" s="10"/>
      <c r="E35" s="10"/>
      <c r="F35" s="10"/>
      <c r="G35" s="10"/>
      <c r="H35" s="10"/>
      <c r="I35" s="169">
        <v>10</v>
      </c>
      <c r="J35" s="133"/>
      <c r="K35" s="367">
        <f>'18C2a'!H10</f>
        <v>0</v>
      </c>
      <c r="L35" s="149"/>
      <c r="M35" s="438" t="str">
        <f>IF(K35&gt;0,IF('Scoring Checklist'!C43&gt;='Scoring Checklist'!B43,N$13,N$14),N$15)</f>
        <v>N/A</v>
      </c>
      <c r="N35" s="133"/>
      <c r="O35" s="133"/>
      <c r="P35" s="239"/>
      <c r="Q35" s="239" t="s">
        <v>389</v>
      </c>
      <c r="R35" s="14"/>
      <c r="S35" s="14"/>
      <c r="T35" s="14"/>
      <c r="U35" s="14"/>
      <c r="V35" s="14"/>
      <c r="W35" s="169">
        <v>10</v>
      </c>
      <c r="Y35" s="367">
        <f>'18C2a'!H10</f>
        <v>0</v>
      </c>
      <c r="Z35" s="133"/>
      <c r="AA35" s="367">
        <f>'18C2a'!U10</f>
        <v>0</v>
      </c>
      <c r="AB35" s="148"/>
      <c r="AC35" s="392" t="str">
        <f t="shared" ref="AC35:AC39" si="1">IF(Y35-AA35=0,"",Y35-AA35)</f>
        <v/>
      </c>
      <c r="AD35" s="1"/>
    </row>
    <row r="36" spans="1:30" x14ac:dyDescent="0.3">
      <c r="A36" s="1"/>
      <c r="B36" s="55"/>
      <c r="C36" s="55" t="s">
        <v>534</v>
      </c>
      <c r="D36" s="10"/>
      <c r="E36" s="10"/>
      <c r="F36" s="10"/>
      <c r="G36" s="10"/>
      <c r="H36" s="10"/>
      <c r="I36" s="169">
        <v>10</v>
      </c>
      <c r="J36" s="133"/>
      <c r="K36" s="426">
        <f>'18C2b'!I10</f>
        <v>0</v>
      </c>
      <c r="L36" s="149"/>
      <c r="M36" s="438" t="s">
        <v>530</v>
      </c>
      <c r="N36" s="133"/>
      <c r="O36" s="133"/>
      <c r="P36" s="239"/>
      <c r="Q36" s="239" t="s">
        <v>435</v>
      </c>
      <c r="R36" s="14"/>
      <c r="S36" s="14"/>
      <c r="T36" s="14"/>
      <c r="U36" s="14"/>
      <c r="V36" s="14"/>
      <c r="W36" s="169">
        <v>10</v>
      </c>
      <c r="Y36" s="466">
        <f>'18C2b'!I10</f>
        <v>0</v>
      </c>
      <c r="Z36" s="133"/>
      <c r="AA36" s="368">
        <f>'18C2b'!W10</f>
        <v>0</v>
      </c>
      <c r="AB36" s="148"/>
      <c r="AC36" s="392" t="str">
        <f t="shared" si="1"/>
        <v/>
      </c>
      <c r="AD36" s="1"/>
    </row>
    <row r="37" spans="1:30" x14ac:dyDescent="0.3">
      <c r="A37" s="1"/>
      <c r="B37" s="55" t="s">
        <v>387</v>
      </c>
      <c r="D37" s="10"/>
      <c r="E37" s="10"/>
      <c r="F37" s="10"/>
      <c r="G37" s="10"/>
      <c r="H37" s="10"/>
      <c r="I37" s="169">
        <v>5</v>
      </c>
      <c r="J37" s="133"/>
      <c r="K37" s="367">
        <f>'18C3'!H10</f>
        <v>0</v>
      </c>
      <c r="L37" s="149"/>
      <c r="M37" s="195" t="str">
        <f>IF(K37&gt;0,IF('Scoring Checklist'!C53&gt;='Scoring Checklist'!B53,N$13,N$14),N$15)</f>
        <v>N/A</v>
      </c>
      <c r="N37" s="133"/>
      <c r="O37" s="133"/>
      <c r="P37" s="239" t="s">
        <v>387</v>
      </c>
      <c r="Q37" s="18"/>
      <c r="R37" s="14"/>
      <c r="S37" s="14"/>
      <c r="T37" s="14"/>
      <c r="U37" s="14"/>
      <c r="V37" s="14"/>
      <c r="W37" s="169">
        <v>5</v>
      </c>
      <c r="Y37" s="367">
        <f>'18C3'!H10</f>
        <v>0</v>
      </c>
      <c r="Z37" s="133"/>
      <c r="AA37" s="367">
        <f>'18C3'!X10</f>
        <v>0</v>
      </c>
      <c r="AB37" s="148"/>
      <c r="AC37" s="392" t="str">
        <f t="shared" si="1"/>
        <v/>
      </c>
      <c r="AD37" s="1"/>
    </row>
    <row r="38" spans="1:30" x14ac:dyDescent="0.3">
      <c r="A38" s="1"/>
      <c r="B38" s="55" t="s">
        <v>337</v>
      </c>
      <c r="D38" s="10"/>
      <c r="E38" s="10"/>
      <c r="F38" s="10"/>
      <c r="G38" s="10"/>
      <c r="H38" s="10"/>
      <c r="I38" s="169">
        <v>4</v>
      </c>
      <c r="J38" s="133"/>
      <c r="K38" s="367">
        <f>'18C4'!G10</f>
        <v>0</v>
      </c>
      <c r="L38" s="149"/>
      <c r="M38" s="195" t="str">
        <f>IF(K38&gt;0,IF('Scoring Checklist'!C58&gt;='Scoring Checklist'!B58,N$13,N$14),N$15)</f>
        <v>N/A</v>
      </c>
      <c r="N38" s="133"/>
      <c r="O38" s="133"/>
      <c r="P38" s="239" t="s">
        <v>337</v>
      </c>
      <c r="Q38" s="18"/>
      <c r="R38" s="14"/>
      <c r="S38" s="14"/>
      <c r="T38" s="14"/>
      <c r="U38" s="14"/>
      <c r="V38" s="14"/>
      <c r="W38" s="169">
        <v>4</v>
      </c>
      <c r="Y38" s="367">
        <f>'18C4'!G10</f>
        <v>0</v>
      </c>
      <c r="Z38" s="133"/>
      <c r="AA38" s="367">
        <f>'18C4'!T10</f>
        <v>0</v>
      </c>
      <c r="AB38" s="148"/>
      <c r="AC38" s="392" t="str">
        <f t="shared" si="1"/>
        <v/>
      </c>
      <c r="AD38" s="1"/>
    </row>
    <row r="39" spans="1:30" x14ac:dyDescent="0.3">
      <c r="A39" s="1"/>
      <c r="B39" s="55" t="s">
        <v>338</v>
      </c>
      <c r="D39" s="10"/>
      <c r="E39" s="10"/>
      <c r="F39" s="10"/>
      <c r="G39" s="10"/>
      <c r="H39" s="10"/>
      <c r="I39" s="169">
        <v>5</v>
      </c>
      <c r="J39" s="133"/>
      <c r="K39" s="437">
        <f>'18C5'!H10</f>
        <v>0</v>
      </c>
      <c r="L39" s="149"/>
      <c r="M39" s="195" t="str">
        <f>IF(K39&gt;0,IF('Scoring Checklist'!C71&gt;='Scoring Checklist'!B71,N$13,N$14),N$15)</f>
        <v>N/A</v>
      </c>
      <c r="N39" s="133"/>
      <c r="O39" s="133"/>
      <c r="P39" s="239" t="s">
        <v>338</v>
      </c>
      <c r="Q39" s="18"/>
      <c r="R39" s="14"/>
      <c r="S39" s="14"/>
      <c r="T39" s="14"/>
      <c r="U39" s="14"/>
      <c r="V39" s="14"/>
      <c r="W39" s="169">
        <v>5</v>
      </c>
      <c r="Y39" s="367">
        <f>'18C5'!H10</f>
        <v>0</v>
      </c>
      <c r="Z39" s="133"/>
      <c r="AA39" s="367">
        <f>'18C5'!AE10</f>
        <v>0</v>
      </c>
      <c r="AB39" s="148"/>
      <c r="AC39" s="392" t="str">
        <f t="shared" si="1"/>
        <v/>
      </c>
      <c r="AD39" s="1"/>
    </row>
    <row r="40" spans="1:30" ht="15.6" customHeight="1" x14ac:dyDescent="0.3">
      <c r="A40" s="1"/>
      <c r="B40" s="521" t="s">
        <v>536</v>
      </c>
      <c r="C40" s="521"/>
      <c r="D40" s="521"/>
      <c r="E40" s="521"/>
      <c r="F40" s="521"/>
      <c r="G40" s="521"/>
      <c r="H40" s="521"/>
      <c r="I40" s="521"/>
      <c r="J40" s="521"/>
      <c r="K40" s="521"/>
      <c r="L40" s="521"/>
      <c r="M40" s="521"/>
      <c r="N40" s="133"/>
      <c r="O40" s="133"/>
      <c r="P40" s="133"/>
      <c r="Q40" s="133"/>
      <c r="R40" s="133"/>
      <c r="S40" s="133"/>
      <c r="T40" s="133"/>
      <c r="U40" s="133"/>
      <c r="V40" s="133"/>
      <c r="W40" s="133"/>
      <c r="Y40" s="133"/>
      <c r="Z40" s="133"/>
      <c r="AA40" s="133"/>
      <c r="AB40" s="10"/>
      <c r="AD40" s="1"/>
    </row>
    <row r="41" spans="1:30" x14ac:dyDescent="0.3">
      <c r="A41" s="1"/>
      <c r="B41" s="468"/>
      <c r="C41" s="468"/>
      <c r="D41" s="468"/>
      <c r="E41" s="468"/>
      <c r="F41" s="468"/>
      <c r="G41" s="468"/>
      <c r="H41" s="468"/>
      <c r="I41" s="468"/>
      <c r="J41" s="133"/>
      <c r="K41" s="133"/>
      <c r="L41" s="133"/>
      <c r="M41" s="133"/>
      <c r="N41" s="133"/>
      <c r="O41" s="133"/>
      <c r="P41" s="133"/>
      <c r="Q41" s="133"/>
      <c r="R41" s="133"/>
      <c r="S41" s="133"/>
      <c r="T41" s="133"/>
      <c r="U41" s="133"/>
      <c r="V41" s="133"/>
      <c r="W41" s="133"/>
      <c r="Y41" s="133"/>
      <c r="Z41" s="133"/>
      <c r="AA41" s="133"/>
      <c r="AB41" s="10"/>
      <c r="AD41" s="1"/>
    </row>
    <row r="42" spans="1:30" x14ac:dyDescent="0.3">
      <c r="A42" s="1"/>
      <c r="B42" s="13" t="s">
        <v>306</v>
      </c>
      <c r="D42" s="10"/>
      <c r="E42" s="10"/>
      <c r="F42" s="10"/>
      <c r="G42" s="10"/>
      <c r="H42" s="10"/>
      <c r="I42" s="338">
        <f>SUM(I44:I46)</f>
        <v>7</v>
      </c>
      <c r="J42" s="133"/>
      <c r="K42" s="339">
        <f>SUM(K44:K46)</f>
        <v>0</v>
      </c>
      <c r="L42" s="14"/>
      <c r="M42" s="18"/>
      <c r="N42" s="133"/>
      <c r="O42" s="133"/>
      <c r="P42" s="137" t="s">
        <v>306</v>
      </c>
      <c r="Q42" s="18"/>
      <c r="R42" s="14"/>
      <c r="S42" s="14"/>
      <c r="T42" s="14"/>
      <c r="U42" s="14"/>
      <c r="V42" s="14"/>
      <c r="W42" s="338">
        <f>SUM(W44:W46)</f>
        <v>7</v>
      </c>
      <c r="Y42" s="339">
        <f>SUM(K44:K46)</f>
        <v>0</v>
      </c>
      <c r="Z42" s="133"/>
      <c r="AA42" s="339">
        <f>SUM(AA44:AA46)</f>
        <v>0</v>
      </c>
      <c r="AB42" s="10"/>
      <c r="AD42" s="1"/>
    </row>
    <row r="43" spans="1:30" x14ac:dyDescent="0.3">
      <c r="A43" s="1"/>
      <c r="D43" s="10"/>
      <c r="E43" s="10"/>
      <c r="F43" s="10"/>
      <c r="G43" s="10"/>
      <c r="H43" s="10"/>
      <c r="I43" s="18"/>
      <c r="J43" s="133"/>
      <c r="K43" s="14"/>
      <c r="L43" s="14"/>
      <c r="M43" s="18"/>
      <c r="N43" s="133"/>
      <c r="O43" s="133"/>
      <c r="P43" s="18"/>
      <c r="Q43" s="18"/>
      <c r="R43" s="14"/>
      <c r="S43" s="14"/>
      <c r="T43" s="14"/>
      <c r="U43" s="14"/>
      <c r="V43" s="14"/>
      <c r="W43" s="18"/>
      <c r="Y43" s="14"/>
      <c r="Z43" s="133"/>
      <c r="AA43" s="14"/>
      <c r="AB43" s="10"/>
      <c r="AD43" s="1"/>
    </row>
    <row r="44" spans="1:30" x14ac:dyDescent="0.3">
      <c r="A44" s="1"/>
      <c r="B44" s="239" t="s">
        <v>436</v>
      </c>
      <c r="D44" s="10"/>
      <c r="E44" s="10"/>
      <c r="F44" s="10"/>
      <c r="G44" s="10"/>
      <c r="H44" s="10"/>
      <c r="I44" s="169">
        <v>2</v>
      </c>
      <c r="J44" s="133"/>
      <c r="K44" s="367">
        <f>'18D1'!I10</f>
        <v>0</v>
      </c>
      <c r="L44" s="136"/>
      <c r="M44" s="195" t="str">
        <f>IF(K44&gt;0,IF('Scoring Checklist'!C82&gt;='Scoring Checklist'!B82,N$13,N$14),N$15)</f>
        <v>N/A</v>
      </c>
      <c r="N44" s="133"/>
      <c r="O44" s="133"/>
      <c r="P44" s="239" t="s">
        <v>436</v>
      </c>
      <c r="Q44" s="18"/>
      <c r="R44" s="14"/>
      <c r="S44" s="14"/>
      <c r="T44" s="14"/>
      <c r="U44" s="14"/>
      <c r="V44" s="14"/>
      <c r="W44" s="169">
        <v>2</v>
      </c>
      <c r="Y44" s="367">
        <f>'18D1'!I10</f>
        <v>0</v>
      </c>
      <c r="Z44" s="133"/>
      <c r="AA44" s="367">
        <f>'18D1'!W10</f>
        <v>0</v>
      </c>
      <c r="AB44" s="148"/>
      <c r="AC44" s="392" t="str">
        <f t="shared" ref="AC44:AC46" si="2">IF(Y44-AA44=0,"",Y44-AA44)</f>
        <v/>
      </c>
      <c r="AD44" s="1"/>
    </row>
    <row r="45" spans="1:30" x14ac:dyDescent="0.3">
      <c r="A45" s="1"/>
      <c r="B45" s="55" t="s">
        <v>437</v>
      </c>
      <c r="D45" s="10"/>
      <c r="E45" s="10"/>
      <c r="F45" s="10"/>
      <c r="G45" s="10"/>
      <c r="H45" s="10"/>
      <c r="I45" s="169">
        <v>2</v>
      </c>
      <c r="J45" s="133"/>
      <c r="K45" s="367">
        <f>'18D2'!I10</f>
        <v>0</v>
      </c>
      <c r="L45" s="149"/>
      <c r="M45" s="195" t="str">
        <f>IF(K45&gt;0,IF('Scoring Checklist'!C87&gt;='Scoring Checklist'!B87,N$13,N$14),N$15)</f>
        <v>N/A</v>
      </c>
      <c r="N45" s="133"/>
      <c r="O45" s="133"/>
      <c r="P45" s="55" t="s">
        <v>437</v>
      </c>
      <c r="Q45" s="18"/>
      <c r="R45" s="14"/>
      <c r="S45" s="14"/>
      <c r="T45" s="14"/>
      <c r="U45" s="14"/>
      <c r="V45" s="14"/>
      <c r="W45" s="169">
        <v>2</v>
      </c>
      <c r="Y45" s="367">
        <f>'18D2'!I10</f>
        <v>0</v>
      </c>
      <c r="Z45" s="133"/>
      <c r="AA45" s="367">
        <f>'18D2'!W10</f>
        <v>0</v>
      </c>
      <c r="AB45" s="148"/>
      <c r="AC45" s="392" t="str">
        <f t="shared" si="2"/>
        <v/>
      </c>
      <c r="AD45" s="1"/>
    </row>
    <row r="46" spans="1:30" x14ac:dyDescent="0.3">
      <c r="A46" s="1"/>
      <c r="B46" s="55" t="s">
        <v>438</v>
      </c>
      <c r="C46" s="1"/>
      <c r="D46" s="1"/>
      <c r="E46" s="1"/>
      <c r="F46" s="1"/>
      <c r="G46" s="1"/>
      <c r="H46" s="1"/>
      <c r="I46" s="169">
        <v>3</v>
      </c>
      <c r="J46" s="133"/>
      <c r="K46" s="367">
        <f>'18D3'!H10</f>
        <v>0</v>
      </c>
      <c r="L46" s="149"/>
      <c r="M46" s="438" t="str">
        <f>IF(K46&gt;0,IF('Scoring Checklist'!C93&gt;='Scoring Checklist'!B93,N$13,N$14),N$15)</f>
        <v>N/A</v>
      </c>
      <c r="N46" s="133"/>
      <c r="O46" s="133"/>
      <c r="P46" s="55" t="s">
        <v>438</v>
      </c>
      <c r="Q46" s="133"/>
      <c r="R46" s="133"/>
      <c r="S46" s="133"/>
      <c r="T46" s="133"/>
      <c r="U46" s="133"/>
      <c r="V46" s="133"/>
      <c r="W46" s="169">
        <v>3</v>
      </c>
      <c r="Y46" s="367">
        <f>'18D3'!H10</f>
        <v>0</v>
      </c>
      <c r="Z46" s="133"/>
      <c r="AA46" s="367">
        <f>'18D3'!U10</f>
        <v>0</v>
      </c>
      <c r="AB46" s="136"/>
      <c r="AC46" s="392" t="str">
        <f t="shared" si="2"/>
        <v/>
      </c>
      <c r="AD46" s="1"/>
    </row>
    <row r="47" spans="1:30" x14ac:dyDescent="0.3">
      <c r="A47" s="1"/>
      <c r="B47" s="1"/>
      <c r="C47" s="1"/>
      <c r="D47" s="1"/>
      <c r="E47" s="1"/>
      <c r="F47" s="1"/>
      <c r="G47" s="1"/>
      <c r="H47" s="1"/>
      <c r="I47" s="133"/>
      <c r="J47" s="133"/>
      <c r="K47" s="133"/>
      <c r="L47" s="133"/>
      <c r="M47" s="133"/>
      <c r="N47" s="133"/>
      <c r="O47" s="133"/>
      <c r="P47" s="133"/>
      <c r="Q47" s="133"/>
      <c r="R47" s="133"/>
      <c r="S47" s="133"/>
      <c r="T47" s="133"/>
      <c r="U47" s="133"/>
      <c r="V47" s="133"/>
      <c r="W47" s="133"/>
      <c r="Y47" s="133"/>
      <c r="Z47" s="133"/>
      <c r="AA47" s="133"/>
      <c r="AB47" s="10"/>
      <c r="AD47" s="1"/>
    </row>
    <row r="48" spans="1:30" x14ac:dyDescent="0.3">
      <c r="A48" s="1"/>
      <c r="B48" s="13" t="s">
        <v>307</v>
      </c>
      <c r="D48" s="11"/>
      <c r="I48" s="234">
        <f>SUM(I50:I51)</f>
        <v>20</v>
      </c>
      <c r="J48" s="133"/>
      <c r="K48" s="235">
        <f>SUM(K50:K51)</f>
        <v>0</v>
      </c>
      <c r="L48" s="137"/>
      <c r="M48" s="18"/>
      <c r="N48" s="133"/>
      <c r="O48" s="133"/>
      <c r="P48" s="137" t="s">
        <v>307</v>
      </c>
      <c r="Q48" s="18"/>
      <c r="R48" s="136"/>
      <c r="S48" s="18"/>
      <c r="T48" s="18"/>
      <c r="U48" s="18"/>
      <c r="V48" s="18"/>
      <c r="W48" s="234">
        <f>SUM(W50:W51)</f>
        <v>20</v>
      </c>
      <c r="Y48" s="235">
        <f>SUM(Y50:Y51)</f>
        <v>0</v>
      </c>
      <c r="Z48" s="133"/>
      <c r="AA48" s="235">
        <f>SUM(AA50:AA51)</f>
        <v>0</v>
      </c>
      <c r="AB48" s="10"/>
      <c r="AD48" s="1"/>
    </row>
    <row r="49" spans="1:30" ht="15" customHeight="1" x14ac:dyDescent="0.3">
      <c r="A49" s="1"/>
      <c r="D49" s="11"/>
      <c r="I49" s="18"/>
      <c r="J49" s="133"/>
      <c r="K49" s="18"/>
      <c r="L49" s="18"/>
      <c r="M49" s="18"/>
      <c r="N49" s="133"/>
      <c r="O49" s="133"/>
      <c r="P49" s="18"/>
      <c r="Q49" s="18"/>
      <c r="R49" s="136"/>
      <c r="S49" s="18"/>
      <c r="T49" s="18"/>
      <c r="U49" s="18"/>
      <c r="V49" s="18"/>
      <c r="W49" s="18"/>
      <c r="Y49" s="18"/>
      <c r="Z49" s="133"/>
      <c r="AA49" s="18"/>
      <c r="AB49" s="10"/>
      <c r="AD49" s="1"/>
    </row>
    <row r="50" spans="1:30" ht="15" customHeight="1" x14ac:dyDescent="0.3">
      <c r="A50" s="1"/>
      <c r="B50" s="55" t="s">
        <v>220</v>
      </c>
      <c r="D50" s="11"/>
      <c r="I50" s="169">
        <v>10</v>
      </c>
      <c r="J50" s="133"/>
      <c r="K50" s="205">
        <f>'18E1'!F10</f>
        <v>0</v>
      </c>
      <c r="L50" s="18"/>
      <c r="M50" s="195" t="str">
        <f>IF(K50&gt;0,IF('Scoring Checklist'!C104&gt;='Scoring Checklist'!B104,N$13,N$14),N$15)</f>
        <v>N/A</v>
      </c>
      <c r="N50" s="133"/>
      <c r="O50" s="133"/>
      <c r="P50" s="239" t="s">
        <v>220</v>
      </c>
      <c r="Q50" s="18"/>
      <c r="R50" s="136"/>
      <c r="S50" s="18"/>
      <c r="T50" s="18"/>
      <c r="U50" s="18"/>
      <c r="V50" s="18"/>
      <c r="W50" s="169">
        <v>10</v>
      </c>
      <c r="X50" s="133"/>
      <c r="Y50" s="205">
        <f>'18E1'!F10</f>
        <v>0</v>
      </c>
      <c r="Z50" s="133"/>
      <c r="AA50" s="205">
        <f>'18E1'!AA10</f>
        <v>0</v>
      </c>
      <c r="AB50" s="10"/>
      <c r="AC50" s="392" t="str">
        <f t="shared" ref="AC50:AC51" si="3">IF(Y50-AA50=0,"",Y50-AA50)</f>
        <v/>
      </c>
      <c r="AD50" s="1"/>
    </row>
    <row r="51" spans="1:30" ht="15" customHeight="1" x14ac:dyDescent="0.3">
      <c r="A51" s="1"/>
      <c r="B51" s="55" t="s">
        <v>221</v>
      </c>
      <c r="D51" s="11"/>
      <c r="I51" s="169">
        <v>10</v>
      </c>
      <c r="J51" s="133"/>
      <c r="K51" s="205">
        <f>'18E2'!H10</f>
        <v>0</v>
      </c>
      <c r="L51" s="241"/>
      <c r="M51" s="195" t="str">
        <f>IF(K51&gt;0,IF('Scoring Checklist'!C114&gt;='Scoring Checklist'!B114,N$13,N$14),N$15)</f>
        <v>N/A</v>
      </c>
      <c r="N51" s="133"/>
      <c r="O51" s="133"/>
      <c r="P51" s="239" t="s">
        <v>221</v>
      </c>
      <c r="Q51" s="18"/>
      <c r="R51" s="136"/>
      <c r="S51" s="18"/>
      <c r="T51" s="18"/>
      <c r="U51" s="18"/>
      <c r="V51" s="18"/>
      <c r="W51" s="169">
        <v>10</v>
      </c>
      <c r="Y51" s="205">
        <f>'18E2'!H10</f>
        <v>0</v>
      </c>
      <c r="Z51" s="133"/>
      <c r="AA51" s="205">
        <f>'18E2'!U10</f>
        <v>0</v>
      </c>
      <c r="AB51" s="150"/>
      <c r="AC51" s="392" t="str">
        <f t="shared" si="3"/>
        <v/>
      </c>
    </row>
    <row r="52" spans="1:30" ht="15" customHeight="1" x14ac:dyDescent="0.3">
      <c r="A52" s="1"/>
      <c r="B52" s="55"/>
      <c r="D52" s="11"/>
      <c r="I52" s="18"/>
      <c r="J52" s="133"/>
      <c r="K52" s="241"/>
      <c r="L52" s="18"/>
      <c r="M52" s="173"/>
      <c r="N52" s="133"/>
      <c r="O52" s="133"/>
      <c r="P52" s="239"/>
      <c r="Q52" s="18"/>
      <c r="R52" s="136"/>
      <c r="S52" s="18"/>
      <c r="T52" s="18"/>
      <c r="U52" s="18"/>
      <c r="V52" s="18"/>
      <c r="W52" s="18"/>
      <c r="Y52" s="241"/>
      <c r="Z52" s="133"/>
      <c r="AA52" s="241"/>
      <c r="AB52" s="10"/>
    </row>
    <row r="53" spans="1:30" ht="15" customHeight="1" x14ac:dyDescent="0.3">
      <c r="A53" s="1"/>
      <c r="B53" s="13" t="s">
        <v>311</v>
      </c>
      <c r="D53" s="11"/>
      <c r="I53" s="234">
        <f>SUM(I55:I58)</f>
        <v>23</v>
      </c>
      <c r="J53" s="133"/>
      <c r="K53" s="235">
        <f>SUM(K55:K58)</f>
        <v>0</v>
      </c>
      <c r="L53" s="18"/>
      <c r="M53" s="173"/>
      <c r="N53" s="133"/>
      <c r="O53" s="133"/>
      <c r="P53" s="137" t="s">
        <v>311</v>
      </c>
      <c r="Q53" s="18"/>
      <c r="R53" s="136"/>
      <c r="S53" s="18"/>
      <c r="T53" s="18"/>
      <c r="U53" s="18"/>
      <c r="V53" s="18"/>
      <c r="W53" s="234">
        <f>SUM(W55:W58)</f>
        <v>23</v>
      </c>
      <c r="Y53" s="235">
        <f>SUM(K55:K58)</f>
        <v>0</v>
      </c>
      <c r="Z53" s="133"/>
      <c r="AA53" s="235">
        <f>SUM(AA55:AA58)</f>
        <v>0</v>
      </c>
      <c r="AB53" s="10"/>
    </row>
    <row r="54" spans="1:30" ht="15" customHeight="1" x14ac:dyDescent="0.3">
      <c r="A54" s="1"/>
      <c r="B54" s="55"/>
      <c r="D54" s="11"/>
      <c r="I54" s="18"/>
      <c r="J54" s="133"/>
      <c r="K54" s="241"/>
      <c r="L54" s="18"/>
      <c r="M54" s="173"/>
      <c r="N54" s="133"/>
      <c r="O54" s="133"/>
      <c r="P54" s="239"/>
      <c r="Q54" s="18"/>
      <c r="R54" s="136"/>
      <c r="S54" s="18"/>
      <c r="T54" s="18"/>
      <c r="U54" s="18"/>
      <c r="V54" s="18"/>
      <c r="W54" s="18"/>
      <c r="Y54" s="241"/>
      <c r="Z54" s="133"/>
      <c r="AA54" s="241"/>
      <c r="AB54" s="10"/>
    </row>
    <row r="55" spans="1:30" ht="15" customHeight="1" x14ac:dyDescent="0.3">
      <c r="A55" s="1"/>
      <c r="B55" s="55" t="s">
        <v>222</v>
      </c>
      <c r="D55" s="11"/>
      <c r="I55" s="169">
        <v>6</v>
      </c>
      <c r="J55" s="133"/>
      <c r="K55" s="205">
        <f>'18F1'!G10</f>
        <v>0</v>
      </c>
      <c r="L55" s="241"/>
      <c r="M55" s="195" t="str">
        <f>IF(K55&gt;0,IF('Scoring Checklist'!C122&gt;='Scoring Checklist'!B122,N$13,N$14),N$15)</f>
        <v>N/A</v>
      </c>
      <c r="N55" s="133"/>
      <c r="O55" s="133"/>
      <c r="P55" s="239" t="s">
        <v>222</v>
      </c>
      <c r="Q55" s="18"/>
      <c r="R55" s="136"/>
      <c r="S55" s="18"/>
      <c r="T55" s="18"/>
      <c r="U55" s="18"/>
      <c r="V55" s="18"/>
      <c r="W55" s="169">
        <v>6</v>
      </c>
      <c r="Y55" s="205">
        <f>'18F1'!G10</f>
        <v>0</v>
      </c>
      <c r="Z55" s="133"/>
      <c r="AA55" s="205">
        <f>'18F1'!T10</f>
        <v>0</v>
      </c>
      <c r="AB55" s="150"/>
      <c r="AC55" s="392" t="str">
        <f t="shared" ref="AC55:AC58" si="4">IF(Y55-AA55=0,"",Y55-AA55)</f>
        <v/>
      </c>
    </row>
    <row r="56" spans="1:30" ht="15" customHeight="1" x14ac:dyDescent="0.3">
      <c r="A56" s="1"/>
      <c r="B56" s="55" t="s">
        <v>388</v>
      </c>
      <c r="D56" s="11"/>
      <c r="I56" s="169">
        <v>10</v>
      </c>
      <c r="J56" s="133"/>
      <c r="K56" s="205">
        <f>'18F2'!H10</f>
        <v>0</v>
      </c>
      <c r="L56" s="241"/>
      <c r="M56" s="195" t="str">
        <f>IF(K56&gt;0,IF('Scoring Checklist'!C125&gt;='Scoring Checklist'!B125,N$13,N$14),N$15)</f>
        <v>N/A</v>
      </c>
      <c r="N56" s="133"/>
      <c r="O56" s="133"/>
      <c r="P56" s="239" t="s">
        <v>388</v>
      </c>
      <c r="Q56" s="18"/>
      <c r="R56" s="136"/>
      <c r="S56" s="18"/>
      <c r="T56" s="18"/>
      <c r="U56" s="18"/>
      <c r="V56" s="18"/>
      <c r="W56" s="169">
        <v>10</v>
      </c>
      <c r="Y56" s="205">
        <f>'18F2'!H10</f>
        <v>0</v>
      </c>
      <c r="Z56" s="133"/>
      <c r="AA56" s="205">
        <f>'18F2'!V10</f>
        <v>0</v>
      </c>
      <c r="AB56" s="150"/>
      <c r="AC56" s="392" t="str">
        <f t="shared" si="4"/>
        <v/>
      </c>
    </row>
    <row r="57" spans="1:30" ht="15" customHeight="1" x14ac:dyDescent="0.3">
      <c r="A57" s="1"/>
      <c r="B57" s="55" t="s">
        <v>345</v>
      </c>
      <c r="D57" s="11"/>
      <c r="I57" s="169">
        <v>5</v>
      </c>
      <c r="J57" s="133"/>
      <c r="K57" s="205">
        <f>'18F3'!H10</f>
        <v>0</v>
      </c>
      <c r="L57" s="241"/>
      <c r="M57" s="195" t="str">
        <f>IF(K57&gt;0,IF('Scoring Checklist'!C128&gt;='Scoring Checklist'!B128,N$13,N$14),N$15)</f>
        <v>N/A</v>
      </c>
      <c r="N57" s="133"/>
      <c r="O57" s="133"/>
      <c r="P57" s="239" t="s">
        <v>345</v>
      </c>
      <c r="Q57" s="18"/>
      <c r="R57" s="136"/>
      <c r="S57" s="18"/>
      <c r="T57" s="18"/>
      <c r="U57" s="18"/>
      <c r="V57" s="18"/>
      <c r="W57" s="169">
        <v>5</v>
      </c>
      <c r="Y57" s="205">
        <f>'18F3'!H10</f>
        <v>0</v>
      </c>
      <c r="Z57" s="133"/>
      <c r="AA57" s="205">
        <f>'18F3'!U10</f>
        <v>0</v>
      </c>
      <c r="AB57" s="150"/>
      <c r="AC57" s="392" t="str">
        <f t="shared" si="4"/>
        <v/>
      </c>
    </row>
    <row r="58" spans="1:30" ht="15" customHeight="1" x14ac:dyDescent="0.3">
      <c r="A58" s="1"/>
      <c r="B58" s="55" t="s">
        <v>527</v>
      </c>
      <c r="D58" s="11"/>
      <c r="I58" s="169">
        <v>2</v>
      </c>
      <c r="J58" s="133"/>
      <c r="K58" s="205">
        <f>'18F4'!H10</f>
        <v>0</v>
      </c>
      <c r="L58" s="241"/>
      <c r="M58" s="438" t="str">
        <f>IF(K58&gt;0,IF('Scoring Checklist'!C140&gt;='Scoring Checklist'!B140,N$13,N$14),N$15)</f>
        <v>N/A</v>
      </c>
      <c r="N58" s="133"/>
      <c r="O58" s="133"/>
      <c r="P58" s="239" t="s">
        <v>527</v>
      </c>
      <c r="Q58" s="18"/>
      <c r="R58" s="136"/>
      <c r="S58" s="18"/>
      <c r="T58" s="18"/>
      <c r="U58" s="18"/>
      <c r="V58" s="18"/>
      <c r="W58" s="169">
        <v>2</v>
      </c>
      <c r="Y58" s="205">
        <f>'18F4'!H10</f>
        <v>0</v>
      </c>
      <c r="Z58" s="133"/>
      <c r="AA58" s="205">
        <f>'18F4'!U10</f>
        <v>0</v>
      </c>
      <c r="AB58" s="150"/>
      <c r="AC58" s="392" t="str">
        <f t="shared" si="4"/>
        <v/>
      </c>
    </row>
    <row r="59" spans="1:30" ht="15" customHeight="1" x14ac:dyDescent="0.3">
      <c r="A59" s="1"/>
      <c r="D59" s="11"/>
      <c r="I59" s="18"/>
      <c r="J59" s="133"/>
      <c r="K59" s="18"/>
      <c r="L59" s="18"/>
      <c r="M59" s="18"/>
      <c r="N59" s="133"/>
      <c r="O59" s="133"/>
      <c r="P59" s="18"/>
      <c r="Q59" s="18"/>
      <c r="R59" s="136"/>
      <c r="S59" s="18"/>
      <c r="T59" s="18"/>
      <c r="U59" s="18"/>
      <c r="V59" s="18"/>
      <c r="W59" s="18"/>
      <c r="AB59" s="10"/>
    </row>
    <row r="60" spans="1:30" ht="15" customHeight="1" x14ac:dyDescent="0.3">
      <c r="A60" s="1"/>
      <c r="B60" s="13" t="s">
        <v>308</v>
      </c>
      <c r="D60" s="11"/>
      <c r="I60" s="137"/>
      <c r="J60" s="133"/>
      <c r="K60" s="240"/>
      <c r="L60" s="18"/>
      <c r="M60" s="173"/>
      <c r="N60" s="133"/>
      <c r="O60" s="133"/>
      <c r="P60" s="137" t="s">
        <v>308</v>
      </c>
      <c r="Q60" s="18"/>
      <c r="R60" s="136"/>
      <c r="S60" s="18"/>
      <c r="T60" s="18"/>
      <c r="U60" s="18"/>
      <c r="V60" s="18"/>
      <c r="W60" s="137"/>
      <c r="X60" s="133"/>
      <c r="Y60" s="240"/>
      <c r="Z60" s="133"/>
      <c r="AA60" s="240"/>
      <c r="AB60" s="10"/>
    </row>
    <row r="61" spans="1:30" ht="15" customHeight="1" x14ac:dyDescent="0.3">
      <c r="A61" s="1"/>
      <c r="B61" s="55"/>
      <c r="D61" s="11"/>
      <c r="I61" s="18"/>
      <c r="J61" s="133"/>
      <c r="K61" s="241"/>
      <c r="L61" s="18"/>
      <c r="M61" s="173"/>
      <c r="N61" s="133"/>
      <c r="O61" s="133"/>
      <c r="P61" s="239"/>
      <c r="Q61" s="18"/>
      <c r="R61" s="136"/>
      <c r="S61" s="18"/>
      <c r="T61" s="18"/>
      <c r="U61" s="18"/>
      <c r="V61" s="18"/>
      <c r="W61" s="18"/>
      <c r="X61" s="133"/>
      <c r="Y61" s="241"/>
      <c r="Z61" s="133"/>
      <c r="AA61" s="241"/>
      <c r="AB61" s="10"/>
    </row>
    <row r="62" spans="1:30" ht="15" customHeight="1" x14ac:dyDescent="0.3">
      <c r="A62" s="1"/>
      <c r="B62" s="239" t="s">
        <v>504</v>
      </c>
      <c r="D62" s="11"/>
      <c r="I62" s="18"/>
      <c r="J62" s="133"/>
      <c r="K62" s="241"/>
      <c r="L62" s="241"/>
      <c r="M62" s="173"/>
      <c r="N62" s="133"/>
      <c r="O62" s="133"/>
      <c r="P62" s="239" t="s">
        <v>504</v>
      </c>
      <c r="R62" s="11"/>
      <c r="V62" s="18"/>
      <c r="W62" s="18"/>
      <c r="X62" s="133"/>
      <c r="Y62" s="241"/>
      <c r="Z62" s="133"/>
      <c r="AA62" s="241"/>
      <c r="AB62" s="150"/>
      <c r="AC62" s="2"/>
    </row>
    <row r="63" spans="1:30" ht="15" customHeight="1" x14ac:dyDescent="0.3">
      <c r="A63" s="1"/>
      <c r="B63" s="239" t="s">
        <v>505</v>
      </c>
      <c r="D63" s="11"/>
      <c r="I63" s="18"/>
      <c r="J63" s="133"/>
      <c r="K63" s="241"/>
      <c r="L63" s="241"/>
      <c r="M63" s="173"/>
      <c r="N63" s="133"/>
      <c r="O63" s="133"/>
      <c r="P63" s="239" t="s">
        <v>505</v>
      </c>
      <c r="R63" s="11"/>
      <c r="V63" s="18"/>
      <c r="W63" s="18"/>
      <c r="X63" s="133"/>
      <c r="Y63" s="241"/>
      <c r="Z63" s="133"/>
      <c r="AA63" s="241"/>
      <c r="AB63" s="150"/>
      <c r="AC63" s="2"/>
    </row>
    <row r="64" spans="1:30" ht="15" customHeight="1" x14ac:dyDescent="0.3">
      <c r="A64" s="1"/>
      <c r="B64" s="239" t="s">
        <v>506</v>
      </c>
      <c r="D64" s="11"/>
      <c r="I64" s="18"/>
      <c r="J64" s="133"/>
      <c r="K64" s="241"/>
      <c r="L64" s="241"/>
      <c r="M64" s="173"/>
      <c r="N64" s="133"/>
      <c r="O64" s="133"/>
      <c r="P64" s="239" t="s">
        <v>506</v>
      </c>
      <c r="R64" s="11"/>
      <c r="V64" s="18"/>
      <c r="W64" s="18"/>
      <c r="X64" s="133"/>
      <c r="Y64" s="241"/>
      <c r="Z64" s="133"/>
      <c r="AA64" s="241"/>
      <c r="AB64" s="150"/>
      <c r="AC64" s="2"/>
    </row>
    <row r="65" spans="1:30" ht="15" customHeight="1" x14ac:dyDescent="0.3">
      <c r="A65" s="1"/>
      <c r="B65" s="55" t="s">
        <v>507</v>
      </c>
      <c r="D65" s="11"/>
      <c r="I65" s="18"/>
      <c r="J65" s="133"/>
      <c r="K65" s="241"/>
      <c r="L65" s="18"/>
      <c r="M65" s="173"/>
      <c r="N65" s="133"/>
      <c r="O65" s="133"/>
      <c r="P65" s="55" t="s">
        <v>507</v>
      </c>
      <c r="R65" s="11"/>
      <c r="V65" s="18"/>
      <c r="W65" s="18"/>
      <c r="Y65" s="150"/>
      <c r="AA65" s="150"/>
      <c r="AB65" s="10"/>
    </row>
    <row r="66" spans="1:30" ht="15" customHeight="1" x14ac:dyDescent="0.3">
      <c r="A66" s="1"/>
      <c r="B66" s="55"/>
      <c r="D66" s="11"/>
      <c r="I66" s="18"/>
      <c r="J66" s="133"/>
      <c r="K66" s="241"/>
      <c r="L66" s="18"/>
      <c r="M66" s="173"/>
      <c r="N66" s="133"/>
      <c r="O66" s="133"/>
      <c r="P66" s="239"/>
      <c r="Q66" s="18"/>
      <c r="R66" s="136"/>
      <c r="S66" s="18"/>
      <c r="T66" s="18"/>
      <c r="U66" s="18"/>
      <c r="V66" s="18"/>
      <c r="W66" s="18"/>
      <c r="Y66" s="150"/>
      <c r="AA66" s="150"/>
      <c r="AB66" s="10"/>
    </row>
    <row r="67" spans="1:30" ht="15" customHeight="1" x14ac:dyDescent="0.3">
      <c r="A67" s="1"/>
      <c r="B67" s="13" t="s">
        <v>224</v>
      </c>
      <c r="D67" s="11"/>
      <c r="I67" s="234">
        <f>I48+I42+I31+I26+I20+I53</f>
        <v>100</v>
      </c>
      <c r="J67" s="133"/>
      <c r="K67" s="469">
        <f>K48+K42+K31+K26+K20+K53</f>
        <v>0</v>
      </c>
      <c r="L67" s="18"/>
      <c r="M67" s="18"/>
      <c r="N67" s="133"/>
      <c r="O67" s="133"/>
      <c r="P67" s="137" t="s">
        <v>224</v>
      </c>
      <c r="Q67" s="18"/>
      <c r="R67" s="136"/>
      <c r="S67" s="18"/>
      <c r="T67" s="18"/>
      <c r="U67" s="18"/>
      <c r="V67" s="18"/>
      <c r="W67" s="234">
        <f>W48+W42+W31+W26+W20+W53</f>
        <v>100</v>
      </c>
      <c r="X67" s="133"/>
      <c r="Y67" s="235">
        <f>Y20+Y26+Y31+Y42+Y48+Y53</f>
        <v>0</v>
      </c>
      <c r="AA67" s="235">
        <f>AA48+AA42+AA31+AA26+AA20+AA53</f>
        <v>0</v>
      </c>
      <c r="AB67" s="150"/>
      <c r="AC67" s="392" t="str">
        <f>IF(Y67-AA67=0,"",Y67-AA67)</f>
        <v/>
      </c>
    </row>
    <row r="68" spans="1:30" s="11" customFormat="1" ht="15" customHeight="1" thickBot="1" x14ac:dyDescent="0.35">
      <c r="B68" s="12"/>
      <c r="C68" s="12"/>
      <c r="D68" s="12"/>
      <c r="E68" s="12"/>
      <c r="F68" s="12"/>
      <c r="G68" s="12"/>
      <c r="H68" s="12"/>
      <c r="I68" s="12"/>
      <c r="J68" s="12"/>
      <c r="K68" s="12"/>
      <c r="L68" s="12"/>
      <c r="M68" s="12"/>
      <c r="N68" s="71"/>
      <c r="O68" s="139"/>
      <c r="P68" s="12"/>
      <c r="Q68" s="12"/>
      <c r="R68" s="12"/>
      <c r="S68" s="12"/>
      <c r="T68" s="12"/>
      <c r="U68" s="12"/>
      <c r="V68" s="12"/>
      <c r="W68" s="12"/>
      <c r="X68" s="12"/>
      <c r="Y68" s="12"/>
      <c r="Z68" s="12"/>
      <c r="AA68" s="12"/>
      <c r="AB68" s="12"/>
      <c r="AC68" s="12"/>
      <c r="AD68" s="71"/>
    </row>
    <row r="69" spans="1:30" ht="48.75" customHeight="1" x14ac:dyDescent="0.3">
      <c r="A69" s="1"/>
      <c r="B69" s="500" t="s">
        <v>300</v>
      </c>
      <c r="C69" s="500"/>
      <c r="D69" s="500"/>
      <c r="E69" s="500"/>
      <c r="F69" s="500"/>
      <c r="G69" s="500"/>
      <c r="H69" s="500"/>
      <c r="I69" s="500"/>
      <c r="J69" s="500"/>
      <c r="K69" s="500"/>
      <c r="L69" s="500"/>
      <c r="M69" s="500"/>
      <c r="O69" s="138"/>
      <c r="P69" s="500" t="s">
        <v>300</v>
      </c>
      <c r="Q69" s="500"/>
      <c r="R69" s="500"/>
      <c r="S69" s="500"/>
      <c r="T69" s="500"/>
      <c r="U69" s="500"/>
      <c r="V69" s="500"/>
      <c r="W69" s="500"/>
      <c r="X69" s="500"/>
      <c r="Y69" s="500"/>
      <c r="Z69" s="500"/>
      <c r="AA69" s="500"/>
      <c r="AB69" s="500"/>
      <c r="AC69" s="500"/>
    </row>
    <row r="70" spans="1:30" s="11" customFormat="1" ht="62.25" customHeight="1" thickBot="1" x14ac:dyDescent="0.35">
      <c r="B70" s="501" t="s">
        <v>3</v>
      </c>
      <c r="C70" s="501"/>
      <c r="D70" s="501"/>
      <c r="E70" s="501"/>
      <c r="F70" s="501"/>
      <c r="G70" s="501"/>
      <c r="H70" s="501"/>
      <c r="I70" s="501"/>
      <c r="J70" s="501"/>
      <c r="K70" s="501"/>
      <c r="L70" s="501"/>
      <c r="M70" s="501"/>
      <c r="N70" s="71"/>
      <c r="O70" s="139"/>
      <c r="P70" s="501" t="s">
        <v>3</v>
      </c>
      <c r="Q70" s="501"/>
      <c r="R70" s="501"/>
      <c r="S70" s="501"/>
      <c r="T70" s="501"/>
      <c r="U70" s="501"/>
      <c r="V70" s="501"/>
      <c r="W70" s="501"/>
      <c r="X70" s="501"/>
      <c r="Y70" s="501"/>
      <c r="Z70" s="501"/>
      <c r="AA70" s="501"/>
      <c r="AB70" s="501"/>
      <c r="AC70" s="501"/>
      <c r="AD70" s="71"/>
    </row>
    <row r="71" spans="1:30" s="11" customFormat="1" ht="15" customHeight="1" x14ac:dyDescent="0.3">
      <c r="N71" s="71"/>
      <c r="O71" s="136"/>
      <c r="AD71" s="71"/>
    </row>
    <row r="72" spans="1:30" s="11" customFormat="1" ht="15" customHeight="1" x14ac:dyDescent="0.3">
      <c r="N72" s="71"/>
      <c r="O72" s="136"/>
      <c r="AD72" s="71"/>
    </row>
    <row r="73" spans="1:30" s="11" customFormat="1" ht="15" customHeight="1" x14ac:dyDescent="0.3">
      <c r="N73" s="71"/>
      <c r="O73" s="136"/>
      <c r="AD73" s="71"/>
    </row>
    <row r="75" spans="1:30" ht="15" customHeight="1" x14ac:dyDescent="0.3">
      <c r="A75" s="1"/>
      <c r="C75" s="13"/>
      <c r="D75" s="14"/>
      <c r="O75" s="133"/>
      <c r="Q75" s="13"/>
      <c r="R75" s="14"/>
      <c r="AD75" s="1"/>
    </row>
    <row r="76" spans="1:30" ht="15" customHeight="1" x14ac:dyDescent="0.3">
      <c r="A76" s="1"/>
      <c r="C76" s="13"/>
      <c r="D76" s="14"/>
      <c r="O76" s="133"/>
      <c r="Q76" s="13"/>
      <c r="R76" s="14"/>
      <c r="AD76" s="1"/>
    </row>
    <row r="83" spans="1:30" x14ac:dyDescent="0.3">
      <c r="A83" s="1"/>
      <c r="B83" s="1"/>
      <c r="C83" s="1"/>
      <c r="E83" s="1"/>
      <c r="F83" s="1"/>
      <c r="G83" s="1"/>
      <c r="H83" s="1"/>
      <c r="I83" s="1"/>
      <c r="K83" s="1"/>
      <c r="L83" s="1"/>
      <c r="M83" s="1"/>
      <c r="O83" s="133"/>
      <c r="P83" s="1"/>
      <c r="Q83" s="1"/>
      <c r="S83" s="1"/>
      <c r="T83" s="1"/>
      <c r="U83" s="1"/>
      <c r="V83" s="1"/>
      <c r="W83" s="1"/>
      <c r="Y83" s="1"/>
      <c r="AA83" s="1"/>
      <c r="AB83" s="1"/>
      <c r="AC83" s="1"/>
      <c r="AD83" s="1"/>
    </row>
  </sheetData>
  <sheetProtection algorithmName="SHA-512" hashValue="t7T+/yYDAPJeUfzFf0qfgBjA4TwIqdNkrQDR15BvaKZDW+Z2o4eWH9CPbJqK6pav2RoswgoJ8REQrZXn4mvA6Q==" saltValue="2dpRdnhEBT4rLiCNMlhZ5w==" spinCount="100000" sheet="1" selectLockedCells="1"/>
  <mergeCells count="19">
    <mergeCell ref="B2:M2"/>
    <mergeCell ref="B3:M3"/>
    <mergeCell ref="E8:F8"/>
    <mergeCell ref="B70:M70"/>
    <mergeCell ref="E6:I6"/>
    <mergeCell ref="E9:F9"/>
    <mergeCell ref="B16:M16"/>
    <mergeCell ref="B69:M69"/>
    <mergeCell ref="I9:K9"/>
    <mergeCell ref="B40:M40"/>
    <mergeCell ref="P16:AC16"/>
    <mergeCell ref="P69:AC69"/>
    <mergeCell ref="P70:AC70"/>
    <mergeCell ref="P2:AC2"/>
    <mergeCell ref="P3:AC3"/>
    <mergeCell ref="S6:W6"/>
    <mergeCell ref="S8:T8"/>
    <mergeCell ref="S9:T9"/>
    <mergeCell ref="W9:Y9"/>
  </mergeCells>
  <dataValidations count="3">
    <dataValidation type="whole" operator="greaterThan" allowBlank="1" showInputMessage="1" showErrorMessage="1" sqref="K8 Y8">
      <formula1>0</formula1>
    </dataValidation>
    <dataValidation type="list" allowBlank="1" showInputMessage="1" showErrorMessage="1" sqref="W9:Y9 I9:K9">
      <formula1>$N$18:$N$22</formula1>
    </dataValidation>
    <dataValidation type="list" showInputMessage="1" showErrorMessage="1" sqref="S8:T8 E8:F8">
      <formula1>$N$5:$N$7</formula1>
    </dataValidation>
  </dataValidations>
  <pageMargins left="0.7" right="0.7" top="0.75" bottom="0.75" header="0.3" footer="0.3"/>
  <pageSetup scale="58" orientation="portrait" r:id="rId1"/>
  <headerFooter>
    <oddFooter>&amp;CTab: &amp;A&amp;RPrint Date: &amp;D</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48"/>
  <sheetViews>
    <sheetView showGridLines="0" view="pageBreakPreview" zoomScale="110" zoomScaleNormal="100" zoomScaleSheetLayoutView="110" workbookViewId="0">
      <selection activeCell="J13" sqref="J13"/>
    </sheetView>
  </sheetViews>
  <sheetFormatPr defaultColWidth="9.109375" defaultRowHeight="15.6" x14ac:dyDescent="0.3"/>
  <cols>
    <col min="1" max="1" width="2.88671875" style="3" customWidth="1"/>
    <col min="2" max="3" width="9.109375" style="67" hidden="1" customWidth="1"/>
    <col min="4" max="5" width="4.88671875" style="3" customWidth="1"/>
    <col min="6" max="8" width="12.33203125" style="3" customWidth="1"/>
    <col min="9" max="9" width="14.44140625" style="3" customWidth="1"/>
    <col min="10" max="13" width="12.33203125" style="3" customWidth="1"/>
    <col min="14" max="14" width="1.6640625" style="18" customWidth="1"/>
    <col min="15" max="16" width="9.109375" style="67" hidden="1" customWidth="1"/>
    <col min="17" max="18" width="4.88671875" style="3" customWidth="1"/>
    <col min="19" max="26" width="12.33203125" style="3" customWidth="1"/>
    <col min="27" max="16384" width="9.109375" style="1"/>
  </cols>
  <sheetData>
    <row r="1" spans="1:26" x14ac:dyDescent="0.3">
      <c r="N1" s="140"/>
    </row>
    <row r="2" spans="1:26" x14ac:dyDescent="0.3">
      <c r="A2" s="1"/>
      <c r="D2" s="502" t="s">
        <v>203</v>
      </c>
      <c r="E2" s="502"/>
      <c r="F2" s="502"/>
      <c r="G2" s="502"/>
      <c r="H2" s="502"/>
      <c r="I2" s="502"/>
      <c r="J2" s="502"/>
      <c r="K2" s="502"/>
      <c r="L2" s="502"/>
      <c r="M2" s="502"/>
      <c r="N2" s="138"/>
      <c r="Q2" s="502" t="s">
        <v>203</v>
      </c>
      <c r="R2" s="502"/>
      <c r="S2" s="502"/>
      <c r="T2" s="502"/>
      <c r="U2" s="502"/>
      <c r="V2" s="502"/>
      <c r="W2" s="502"/>
      <c r="X2" s="502"/>
      <c r="Y2" s="502"/>
      <c r="Z2" s="502"/>
    </row>
    <row r="3" spans="1:26" ht="16.2" thickBot="1" x14ac:dyDescent="0.35">
      <c r="A3" s="1"/>
      <c r="D3" s="503" t="s">
        <v>233</v>
      </c>
      <c r="E3" s="503"/>
      <c r="F3" s="503"/>
      <c r="G3" s="503"/>
      <c r="H3" s="503"/>
      <c r="I3" s="503"/>
      <c r="J3" s="503"/>
      <c r="K3" s="503"/>
      <c r="L3" s="503"/>
      <c r="M3" s="503"/>
      <c r="N3" s="138"/>
      <c r="Q3" s="503" t="s">
        <v>234</v>
      </c>
      <c r="R3" s="503"/>
      <c r="S3" s="503"/>
      <c r="T3" s="503"/>
      <c r="U3" s="503"/>
      <c r="V3" s="503"/>
      <c r="W3" s="503"/>
      <c r="X3" s="503"/>
      <c r="Y3" s="503"/>
      <c r="Z3" s="503"/>
    </row>
    <row r="4" spans="1:26" x14ac:dyDescent="0.3">
      <c r="A4" s="1"/>
      <c r="D4" s="2"/>
      <c r="E4" s="2"/>
      <c r="F4" s="2"/>
      <c r="G4" s="2"/>
      <c r="H4" s="2"/>
      <c r="I4" s="2"/>
      <c r="J4" s="2"/>
      <c r="K4" s="2"/>
      <c r="L4" s="2"/>
      <c r="M4" s="2"/>
      <c r="N4" s="138"/>
      <c r="Q4" s="2"/>
      <c r="R4" s="2"/>
      <c r="S4" s="2"/>
      <c r="T4" s="2"/>
      <c r="U4" s="2"/>
      <c r="V4" s="2"/>
      <c r="W4" s="2"/>
      <c r="X4" s="2"/>
      <c r="Y4" s="2"/>
      <c r="Z4" s="2"/>
    </row>
    <row r="5" spans="1:26" x14ac:dyDescent="0.3">
      <c r="A5" s="1"/>
      <c r="D5" s="2"/>
      <c r="E5" s="2"/>
      <c r="G5" s="4" t="s">
        <v>0</v>
      </c>
      <c r="H5" s="57" t="str">
        <f>IF(Summary!E5="","",Summary!E5)</f>
        <v/>
      </c>
      <c r="I5" s="283"/>
      <c r="J5" s="283"/>
      <c r="K5" s="283"/>
      <c r="L5" s="283"/>
      <c r="M5" s="2"/>
      <c r="N5" s="138"/>
      <c r="Q5" s="2"/>
      <c r="R5" s="2"/>
      <c r="T5" s="4" t="s">
        <v>0</v>
      </c>
      <c r="U5" s="57" t="str">
        <f>IF(Summary!$S5="","",Summary!$S5)</f>
        <v/>
      </c>
      <c r="V5" s="283"/>
      <c r="W5" s="283"/>
      <c r="X5" s="283"/>
      <c r="Y5" s="283"/>
      <c r="Z5" s="2"/>
    </row>
    <row r="6" spans="1:26" x14ac:dyDescent="0.3">
      <c r="A6" s="1"/>
      <c r="G6" s="4" t="s">
        <v>1</v>
      </c>
      <c r="H6" s="549" t="str">
        <f>IF(Summary!E6="","",Summary!E6)</f>
        <v/>
      </c>
      <c r="I6" s="550"/>
      <c r="J6" s="550"/>
      <c r="K6" s="550"/>
      <c r="L6" s="551"/>
      <c r="N6" s="138"/>
      <c r="T6" s="4" t="s">
        <v>1</v>
      </c>
      <c r="U6" s="549" t="str">
        <f>IF(Summary!$S6="","",Summary!$S6)</f>
        <v/>
      </c>
      <c r="V6" s="550"/>
      <c r="W6" s="550"/>
      <c r="X6" s="550"/>
      <c r="Y6" s="551"/>
    </row>
    <row r="7" spans="1:26" x14ac:dyDescent="0.3">
      <c r="A7" s="1"/>
      <c r="G7" s="4"/>
      <c r="H7" s="281"/>
      <c r="I7" s="281"/>
      <c r="J7" s="283"/>
      <c r="K7" s="283"/>
      <c r="L7" s="283"/>
      <c r="N7" s="138"/>
      <c r="T7" s="4"/>
      <c r="U7" s="281"/>
      <c r="V7" s="281"/>
      <c r="W7" s="283"/>
      <c r="X7" s="283"/>
      <c r="Y7" s="283"/>
    </row>
    <row r="8" spans="1:26" x14ac:dyDescent="0.3">
      <c r="A8" s="1"/>
      <c r="G8" s="4" t="s">
        <v>228</v>
      </c>
      <c r="H8" s="552" t="str">
        <f>IF(Summary!E8="","",Summary!E8)</f>
        <v/>
      </c>
      <c r="I8" s="552"/>
      <c r="J8" s="283"/>
      <c r="K8" s="283"/>
      <c r="L8" s="283"/>
      <c r="N8" s="138"/>
      <c r="T8" s="4" t="s">
        <v>228</v>
      </c>
      <c r="U8" s="557" t="str">
        <f>IF(Summary!$S8="","",Summary!$S8)</f>
        <v/>
      </c>
      <c r="V8" s="558"/>
      <c r="W8" s="283"/>
      <c r="X8" s="283"/>
      <c r="Y8" s="283"/>
    </row>
    <row r="9" spans="1:26" x14ac:dyDescent="0.3">
      <c r="A9" s="1"/>
      <c r="G9" s="4"/>
      <c r="H9" s="254"/>
      <c r="I9" s="254"/>
      <c r="J9" s="283"/>
      <c r="K9" s="283"/>
      <c r="L9" s="283"/>
      <c r="N9" s="138"/>
      <c r="O9" s="67" t="s">
        <v>361</v>
      </c>
      <c r="T9" s="4"/>
      <c r="U9" s="254"/>
      <c r="V9" s="254"/>
      <c r="W9" s="283"/>
      <c r="X9" s="283"/>
      <c r="Y9" s="283"/>
    </row>
    <row r="10" spans="1:26" x14ac:dyDescent="0.3">
      <c r="A10" s="1"/>
      <c r="G10" s="4" t="s">
        <v>225</v>
      </c>
      <c r="H10" s="59">
        <f>SUM(D35:D39)+IF(J13="No", 2,0)</f>
        <v>0</v>
      </c>
      <c r="I10" s="254"/>
      <c r="J10" s="283"/>
      <c r="K10" s="283"/>
      <c r="L10" s="283"/>
      <c r="N10" s="138"/>
      <c r="O10" s="67" t="s">
        <v>360</v>
      </c>
      <c r="T10" s="4" t="s">
        <v>226</v>
      </c>
      <c r="U10" s="59">
        <f>SUM(Q35:Q39)+IF(W13="No", 2,0)</f>
        <v>0</v>
      </c>
      <c r="V10" s="254"/>
      <c r="W10" s="283"/>
      <c r="X10" s="283"/>
      <c r="Y10" s="283"/>
    </row>
    <row r="11" spans="1:26" ht="16.2" thickBot="1" x14ac:dyDescent="0.35">
      <c r="A11" s="1"/>
      <c r="D11" s="5"/>
      <c r="E11" s="5"/>
      <c r="F11" s="5"/>
      <c r="G11" s="5"/>
      <c r="H11" s="5"/>
      <c r="I11" s="5"/>
      <c r="J11" s="5"/>
      <c r="K11" s="5"/>
      <c r="L11" s="5"/>
      <c r="M11" s="5"/>
      <c r="N11" s="138"/>
      <c r="Q11" s="5"/>
      <c r="R11" s="5"/>
      <c r="S11" s="5"/>
      <c r="T11" s="5"/>
      <c r="U11" s="5"/>
      <c r="V11" s="5"/>
      <c r="W11" s="5"/>
      <c r="X11" s="5"/>
      <c r="Y11" s="5"/>
      <c r="Z11" s="5"/>
    </row>
    <row r="12" spans="1:26" x14ac:dyDescent="0.3">
      <c r="N12" s="140"/>
    </row>
    <row r="13" spans="1:26" ht="28.2" customHeight="1" thickBot="1" x14ac:dyDescent="0.35">
      <c r="A13" s="1"/>
      <c r="D13" s="708" t="s">
        <v>535</v>
      </c>
      <c r="E13" s="708"/>
      <c r="F13" s="708"/>
      <c r="G13" s="708"/>
      <c r="H13" s="708"/>
      <c r="I13" s="708"/>
      <c r="J13" s="478"/>
      <c r="K13" s="475"/>
      <c r="L13" s="475"/>
      <c r="M13" s="475"/>
      <c r="N13" s="138"/>
      <c r="Q13" s="708" t="s">
        <v>535</v>
      </c>
      <c r="R13" s="708"/>
      <c r="S13" s="708"/>
      <c r="T13" s="708"/>
      <c r="U13" s="708"/>
      <c r="V13" s="708"/>
      <c r="W13" s="476"/>
      <c r="X13" s="475"/>
      <c r="Y13" s="475"/>
      <c r="Z13" s="475"/>
    </row>
    <row r="14" spans="1:26" ht="20.399999999999999" customHeight="1" x14ac:dyDescent="0.3">
      <c r="A14" s="1"/>
      <c r="D14" s="7"/>
      <c r="E14" s="474"/>
      <c r="F14" s="474"/>
      <c r="G14" s="474"/>
      <c r="H14" s="474"/>
      <c r="I14" s="474"/>
      <c r="J14" s="468"/>
      <c r="K14" s="7"/>
      <c r="L14" s="7"/>
      <c r="M14" s="7"/>
      <c r="N14" s="138"/>
      <c r="Q14" s="7"/>
      <c r="R14" s="7"/>
      <c r="S14" s="7"/>
      <c r="T14" s="7"/>
      <c r="U14" s="7"/>
      <c r="V14" s="7"/>
      <c r="W14" s="7"/>
      <c r="X14" s="7"/>
      <c r="Y14" s="7"/>
      <c r="Z14" s="7"/>
    </row>
    <row r="15" spans="1:26" x14ac:dyDescent="0.3">
      <c r="A15" s="1"/>
      <c r="D15" s="571" t="s">
        <v>204</v>
      </c>
      <c r="E15" s="571"/>
      <c r="F15" s="571"/>
      <c r="G15" s="571"/>
      <c r="H15" s="571"/>
      <c r="I15" s="571"/>
      <c r="J15" s="571"/>
      <c r="K15" s="571"/>
      <c r="L15" s="571"/>
      <c r="M15" s="571"/>
      <c r="N15" s="138"/>
      <c r="Q15" s="571" t="s">
        <v>204</v>
      </c>
      <c r="R15" s="571"/>
      <c r="S15" s="571"/>
      <c r="T15" s="571"/>
      <c r="U15" s="571"/>
      <c r="V15" s="571"/>
      <c r="W15" s="571"/>
      <c r="X15" s="571"/>
      <c r="Y15" s="571"/>
      <c r="Z15" s="571"/>
    </row>
    <row r="16" spans="1:26" ht="24" customHeight="1" x14ac:dyDescent="0.3">
      <c r="A16" s="1"/>
      <c r="D16" s="472"/>
      <c r="E16" s="472"/>
      <c r="F16" s="472"/>
      <c r="G16" s="472"/>
      <c r="H16" s="472"/>
      <c r="I16" s="472"/>
      <c r="J16" s="472"/>
      <c r="K16" s="472"/>
      <c r="L16" s="472"/>
      <c r="M16" s="472"/>
      <c r="N16" s="138"/>
      <c r="Q16" s="472"/>
      <c r="R16" s="472"/>
      <c r="S16" s="472"/>
      <c r="T16" s="472"/>
      <c r="U16" s="472"/>
      <c r="V16" s="472"/>
      <c r="W16" s="472"/>
      <c r="X16" s="472"/>
      <c r="Y16" s="472"/>
      <c r="Z16" s="472"/>
    </row>
    <row r="17" spans="1:26" x14ac:dyDescent="0.3">
      <c r="A17" s="1"/>
      <c r="D17" s="283"/>
      <c r="E17" s="283"/>
      <c r="F17" s="283"/>
      <c r="G17" s="283"/>
      <c r="H17" s="283"/>
      <c r="I17" s="283"/>
      <c r="J17" s="283"/>
      <c r="K17" s="283"/>
      <c r="L17" s="283"/>
      <c r="M17" s="283"/>
      <c r="N17" s="138"/>
      <c r="Q17" s="283"/>
      <c r="R17" s="283"/>
      <c r="S17" s="283"/>
      <c r="T17" s="283"/>
      <c r="U17" s="283"/>
      <c r="V17" s="283"/>
      <c r="W17" s="283"/>
      <c r="X17" s="283"/>
      <c r="Y17" s="283"/>
      <c r="Z17" s="283"/>
    </row>
    <row r="18" spans="1:26" x14ac:dyDescent="0.3">
      <c r="A18" s="1"/>
      <c r="D18" s="283"/>
      <c r="E18" s="283"/>
      <c r="G18" s="283"/>
      <c r="I18" s="50" t="s">
        <v>205</v>
      </c>
      <c r="J18" s="90"/>
      <c r="K18" s="283"/>
      <c r="L18" s="283"/>
      <c r="M18" s="283"/>
      <c r="N18" s="138"/>
      <c r="Q18" s="283"/>
      <c r="R18" s="283"/>
      <c r="T18" s="283"/>
      <c r="V18" s="50" t="s">
        <v>205</v>
      </c>
      <c r="W18" s="252"/>
      <c r="X18" s="283"/>
      <c r="Y18" s="283"/>
      <c r="Z18" s="283"/>
    </row>
    <row r="19" spans="1:26" x14ac:dyDescent="0.3">
      <c r="A19" s="1"/>
      <c r="D19" s="283"/>
      <c r="E19" s="283"/>
      <c r="F19" s="283"/>
      <c r="G19" s="283"/>
      <c r="I19" s="283"/>
      <c r="J19" s="51"/>
      <c r="K19" s="283"/>
      <c r="L19" s="283"/>
      <c r="M19" s="283"/>
      <c r="N19" s="138"/>
      <c r="Q19" s="283"/>
      <c r="R19" s="283"/>
      <c r="S19" s="283"/>
      <c r="T19" s="283"/>
      <c r="V19" s="283"/>
      <c r="W19" s="51"/>
      <c r="X19" s="283"/>
      <c r="Y19" s="283"/>
      <c r="Z19" s="283"/>
    </row>
    <row r="20" spans="1:26" x14ac:dyDescent="0.3">
      <c r="A20" s="1"/>
      <c r="D20" s="710" t="s">
        <v>206</v>
      </c>
      <c r="E20" s="569" t="s">
        <v>207</v>
      </c>
      <c r="F20" s="569"/>
      <c r="G20" s="569"/>
      <c r="H20" s="569"/>
      <c r="I20" s="569"/>
      <c r="J20" s="52" t="s">
        <v>208</v>
      </c>
      <c r="K20" s="52" t="s">
        <v>209</v>
      </c>
      <c r="L20" s="283"/>
      <c r="M20" s="283"/>
      <c r="N20" s="138"/>
      <c r="Q20" s="710" t="s">
        <v>206</v>
      </c>
      <c r="R20" s="569" t="s">
        <v>207</v>
      </c>
      <c r="S20" s="569"/>
      <c r="T20" s="569"/>
      <c r="U20" s="569"/>
      <c r="V20" s="569"/>
      <c r="W20" s="52" t="s">
        <v>208</v>
      </c>
      <c r="X20" s="52" t="s">
        <v>209</v>
      </c>
      <c r="Y20" s="283"/>
      <c r="Z20" s="283"/>
    </row>
    <row r="21" spans="1:26" x14ac:dyDescent="0.3">
      <c r="A21" s="1"/>
      <c r="D21" s="711"/>
      <c r="E21" s="709"/>
      <c r="F21" s="709"/>
      <c r="G21" s="709"/>
      <c r="H21" s="709"/>
      <c r="I21" s="709"/>
      <c r="J21" s="90"/>
      <c r="K21" s="53">
        <f t="shared" ref="K21:K30" si="0">IF(J$18&gt;0,IF(J21&gt;0,J21/J$18,0%),0%)</f>
        <v>0</v>
      </c>
      <c r="L21" s="283"/>
      <c r="M21" s="283"/>
      <c r="N21" s="138"/>
      <c r="Q21" s="711"/>
      <c r="R21" s="713"/>
      <c r="S21" s="713"/>
      <c r="T21" s="713"/>
      <c r="U21" s="713"/>
      <c r="V21" s="713"/>
      <c r="W21" s="90"/>
      <c r="X21" s="53">
        <f t="shared" ref="X21:X30" si="1">IF(W$18&gt;0,IF(W21&gt;0,W21/W$18,0%),0%)</f>
        <v>0</v>
      </c>
      <c r="Y21" s="283"/>
      <c r="Z21" s="283"/>
    </row>
    <row r="22" spans="1:26" x14ac:dyDescent="0.3">
      <c r="A22" s="1"/>
      <c r="D22" s="711"/>
      <c r="E22" s="709"/>
      <c r="F22" s="709"/>
      <c r="G22" s="709"/>
      <c r="H22" s="709"/>
      <c r="I22" s="709"/>
      <c r="J22" s="90"/>
      <c r="K22" s="53">
        <f t="shared" si="0"/>
        <v>0</v>
      </c>
      <c r="L22" s="283"/>
      <c r="M22" s="283"/>
      <c r="N22" s="138"/>
      <c r="Q22" s="711"/>
      <c r="R22" s="713"/>
      <c r="S22" s="713"/>
      <c r="T22" s="713"/>
      <c r="U22" s="713"/>
      <c r="V22" s="713"/>
      <c r="W22" s="90"/>
      <c r="X22" s="53">
        <f t="shared" si="1"/>
        <v>0</v>
      </c>
      <c r="Y22" s="283"/>
      <c r="Z22" s="283"/>
    </row>
    <row r="23" spans="1:26" x14ac:dyDescent="0.3">
      <c r="A23" s="1"/>
      <c r="D23" s="711"/>
      <c r="E23" s="709"/>
      <c r="F23" s="709"/>
      <c r="G23" s="709"/>
      <c r="H23" s="709"/>
      <c r="I23" s="709"/>
      <c r="J23" s="90"/>
      <c r="K23" s="53">
        <f t="shared" si="0"/>
        <v>0</v>
      </c>
      <c r="L23" s="283"/>
      <c r="M23" s="283"/>
      <c r="N23" s="138"/>
      <c r="Q23" s="711"/>
      <c r="R23" s="713"/>
      <c r="S23" s="713"/>
      <c r="T23" s="713"/>
      <c r="U23" s="713"/>
      <c r="V23" s="713"/>
      <c r="W23" s="90"/>
      <c r="X23" s="53">
        <f t="shared" si="1"/>
        <v>0</v>
      </c>
      <c r="Y23" s="283"/>
      <c r="Z23" s="283"/>
    </row>
    <row r="24" spans="1:26" x14ac:dyDescent="0.3">
      <c r="A24" s="1"/>
      <c r="D24" s="711"/>
      <c r="E24" s="709"/>
      <c r="F24" s="709"/>
      <c r="G24" s="709"/>
      <c r="H24" s="709"/>
      <c r="I24" s="709"/>
      <c r="J24" s="90"/>
      <c r="K24" s="53">
        <f t="shared" si="0"/>
        <v>0</v>
      </c>
      <c r="L24" s="283"/>
      <c r="M24" s="283"/>
      <c r="N24" s="138"/>
      <c r="Q24" s="711"/>
      <c r="R24" s="713"/>
      <c r="S24" s="713"/>
      <c r="T24" s="713"/>
      <c r="U24" s="713"/>
      <c r="V24" s="713"/>
      <c r="W24" s="90"/>
      <c r="X24" s="53">
        <f t="shared" si="1"/>
        <v>0</v>
      </c>
      <c r="Y24" s="283"/>
      <c r="Z24" s="283"/>
    </row>
    <row r="25" spans="1:26" x14ac:dyDescent="0.3">
      <c r="A25" s="1"/>
      <c r="D25" s="711"/>
      <c r="E25" s="709"/>
      <c r="F25" s="709"/>
      <c r="G25" s="709"/>
      <c r="H25" s="709"/>
      <c r="I25" s="709"/>
      <c r="J25" s="90"/>
      <c r="K25" s="53">
        <f t="shared" si="0"/>
        <v>0</v>
      </c>
      <c r="L25" s="283"/>
      <c r="M25" s="283"/>
      <c r="N25" s="138"/>
      <c r="Q25" s="711"/>
      <c r="R25" s="713"/>
      <c r="S25" s="713"/>
      <c r="T25" s="713"/>
      <c r="U25" s="713"/>
      <c r="V25" s="713"/>
      <c r="W25" s="252"/>
      <c r="X25" s="53">
        <f t="shared" si="1"/>
        <v>0</v>
      </c>
      <c r="Y25" s="283"/>
      <c r="Z25" s="283"/>
    </row>
    <row r="26" spans="1:26" x14ac:dyDescent="0.3">
      <c r="A26" s="1"/>
      <c r="D26" s="711"/>
      <c r="E26" s="709"/>
      <c r="F26" s="709"/>
      <c r="G26" s="709"/>
      <c r="H26" s="709"/>
      <c r="I26" s="709"/>
      <c r="J26" s="90"/>
      <c r="K26" s="53">
        <f t="shared" si="0"/>
        <v>0</v>
      </c>
      <c r="L26" s="283"/>
      <c r="M26" s="283"/>
      <c r="N26" s="138"/>
      <c r="Q26" s="711"/>
      <c r="R26" s="713"/>
      <c r="S26" s="713"/>
      <c r="T26" s="713"/>
      <c r="U26" s="713"/>
      <c r="V26" s="713"/>
      <c r="W26" s="252"/>
      <c r="X26" s="53">
        <f t="shared" si="1"/>
        <v>0</v>
      </c>
      <c r="Y26" s="283"/>
      <c r="Z26" s="283"/>
    </row>
    <row r="27" spans="1:26" x14ac:dyDescent="0.3">
      <c r="A27" s="1"/>
      <c r="D27" s="711"/>
      <c r="E27" s="709"/>
      <c r="F27" s="709"/>
      <c r="G27" s="709"/>
      <c r="H27" s="709"/>
      <c r="I27" s="709"/>
      <c r="J27" s="90"/>
      <c r="K27" s="53">
        <f t="shared" si="0"/>
        <v>0</v>
      </c>
      <c r="L27" s="283"/>
      <c r="M27" s="283"/>
      <c r="N27" s="138"/>
      <c r="Q27" s="711"/>
      <c r="R27" s="713"/>
      <c r="S27" s="713"/>
      <c r="T27" s="713"/>
      <c r="U27" s="713"/>
      <c r="V27" s="713"/>
      <c r="W27" s="252"/>
      <c r="X27" s="53">
        <f t="shared" si="1"/>
        <v>0</v>
      </c>
      <c r="Y27" s="283"/>
      <c r="Z27" s="283"/>
    </row>
    <row r="28" spans="1:26" x14ac:dyDescent="0.3">
      <c r="A28" s="1"/>
      <c r="D28" s="711"/>
      <c r="E28" s="709"/>
      <c r="F28" s="709"/>
      <c r="G28" s="709"/>
      <c r="H28" s="709"/>
      <c r="I28" s="709"/>
      <c r="J28" s="90"/>
      <c r="K28" s="53">
        <f t="shared" si="0"/>
        <v>0</v>
      </c>
      <c r="L28" s="283"/>
      <c r="M28" s="283"/>
      <c r="N28" s="138"/>
      <c r="Q28" s="711"/>
      <c r="R28" s="713"/>
      <c r="S28" s="713"/>
      <c r="T28" s="713"/>
      <c r="U28" s="713"/>
      <c r="V28" s="713"/>
      <c r="W28" s="252"/>
      <c r="X28" s="53">
        <f t="shared" si="1"/>
        <v>0</v>
      </c>
      <c r="Y28" s="283"/>
      <c r="Z28" s="283"/>
    </row>
    <row r="29" spans="1:26" x14ac:dyDescent="0.3">
      <c r="A29" s="1"/>
      <c r="D29" s="711"/>
      <c r="E29" s="709"/>
      <c r="F29" s="709"/>
      <c r="G29" s="709"/>
      <c r="H29" s="709"/>
      <c r="I29" s="709"/>
      <c r="J29" s="90"/>
      <c r="K29" s="53">
        <f t="shared" si="0"/>
        <v>0</v>
      </c>
      <c r="L29" s="283"/>
      <c r="M29" s="283"/>
      <c r="N29" s="138"/>
      <c r="Q29" s="711"/>
      <c r="R29" s="713"/>
      <c r="S29" s="713"/>
      <c r="T29" s="713"/>
      <c r="U29" s="713"/>
      <c r="V29" s="713"/>
      <c r="W29" s="252"/>
      <c r="X29" s="53">
        <f t="shared" si="1"/>
        <v>0</v>
      </c>
      <c r="Y29" s="283"/>
      <c r="Z29" s="283"/>
    </row>
    <row r="30" spans="1:26" x14ac:dyDescent="0.3">
      <c r="A30" s="1"/>
      <c r="D30" s="711"/>
      <c r="E30" s="709"/>
      <c r="F30" s="709"/>
      <c r="G30" s="709"/>
      <c r="H30" s="709"/>
      <c r="I30" s="709"/>
      <c r="J30" s="90"/>
      <c r="K30" s="53">
        <f t="shared" si="0"/>
        <v>0</v>
      </c>
      <c r="L30" s="283"/>
      <c r="M30" s="283"/>
      <c r="N30" s="138"/>
      <c r="Q30" s="711"/>
      <c r="R30" s="713"/>
      <c r="S30" s="713"/>
      <c r="T30" s="713"/>
      <c r="U30" s="713"/>
      <c r="V30" s="713"/>
      <c r="W30" s="252"/>
      <c r="X30" s="53">
        <f t="shared" si="1"/>
        <v>0</v>
      </c>
      <c r="Y30" s="283"/>
      <c r="Z30" s="283"/>
    </row>
    <row r="31" spans="1:26" x14ac:dyDescent="0.3">
      <c r="A31" s="1"/>
      <c r="D31" s="712"/>
      <c r="E31" s="564" t="s">
        <v>210</v>
      </c>
      <c r="F31" s="564"/>
      <c r="G31" s="564"/>
      <c r="H31" s="564"/>
      <c r="I31" s="564"/>
      <c r="J31" s="52">
        <f>SUM(J21:J30)</f>
        <v>0</v>
      </c>
      <c r="K31" s="54">
        <f>SUM(K21:K30)</f>
        <v>0</v>
      </c>
      <c r="N31" s="138"/>
      <c r="Q31" s="712"/>
      <c r="R31" s="564" t="s">
        <v>210</v>
      </c>
      <c r="S31" s="564"/>
      <c r="T31" s="564"/>
      <c r="U31" s="564"/>
      <c r="V31" s="564"/>
      <c r="W31" s="52">
        <f>SUM(W21:W30)</f>
        <v>0</v>
      </c>
      <c r="X31" s="54">
        <f>SUM(X21:X30)</f>
        <v>0</v>
      </c>
    </row>
    <row r="32" spans="1:26" x14ac:dyDescent="0.3">
      <c r="A32" s="1"/>
      <c r="D32" s="1"/>
      <c r="E32" s="1"/>
      <c r="F32" s="1"/>
      <c r="G32" s="1"/>
      <c r="N32" s="138"/>
      <c r="Q32" s="1"/>
      <c r="R32" s="1"/>
      <c r="S32" s="1"/>
      <c r="T32" s="1"/>
    </row>
    <row r="33" spans="1:26" ht="16.2" thickBot="1" x14ac:dyDescent="0.35">
      <c r="A33" s="1"/>
      <c r="C33" s="223" t="s">
        <v>232</v>
      </c>
      <c r="D33" s="499" t="s">
        <v>211</v>
      </c>
      <c r="E33" s="499"/>
      <c r="F33" s="499"/>
      <c r="G33" s="499"/>
      <c r="H33" s="499"/>
      <c r="I33" s="499"/>
      <c r="J33" s="499"/>
      <c r="K33" s="499"/>
      <c r="L33" s="499"/>
      <c r="M33" s="499"/>
      <c r="N33" s="138"/>
      <c r="P33" s="223" t="s">
        <v>232</v>
      </c>
      <c r="Q33" s="499" t="s">
        <v>211</v>
      </c>
      <c r="R33" s="499"/>
      <c r="S33" s="499"/>
      <c r="T33" s="499"/>
      <c r="U33" s="499"/>
      <c r="V33" s="499"/>
      <c r="W33" s="499"/>
      <c r="X33" s="499"/>
      <c r="Y33" s="499"/>
      <c r="Z33" s="499"/>
    </row>
    <row r="34" spans="1:26" x14ac:dyDescent="0.3">
      <c r="A34" s="1"/>
      <c r="C34" s="223"/>
      <c r="D34" s="473"/>
      <c r="E34" s="473"/>
      <c r="F34" s="473"/>
      <c r="G34" s="473"/>
      <c r="H34" s="473"/>
      <c r="I34" s="473"/>
      <c r="J34" s="473"/>
      <c r="K34" s="473"/>
      <c r="L34" s="473"/>
      <c r="M34" s="473"/>
      <c r="N34" s="138"/>
      <c r="P34" s="223"/>
      <c r="Q34" s="473"/>
      <c r="R34" s="473"/>
      <c r="S34" s="473"/>
      <c r="T34" s="473"/>
      <c r="U34" s="473"/>
      <c r="V34" s="473"/>
      <c r="W34" s="473"/>
      <c r="X34" s="473"/>
      <c r="Y34" s="473"/>
      <c r="Z34" s="473"/>
    </row>
    <row r="35" spans="1:26" ht="16.5" customHeight="1" x14ac:dyDescent="0.3">
      <c r="A35" s="1"/>
      <c r="C35" s="67">
        <v>1</v>
      </c>
      <c r="D35" s="17" t="str">
        <f>IF(E35="X",C35,"")</f>
        <v/>
      </c>
      <c r="E35" s="17" t="str">
        <f>IF(K$31&gt;=F35,IF(K$31&lt;F36,"X",""),"")</f>
        <v/>
      </c>
      <c r="F35" s="178">
        <v>0.05</v>
      </c>
      <c r="G35" s="176">
        <v>9.9900000000000003E-2</v>
      </c>
      <c r="H35" s="174"/>
      <c r="I35" s="174"/>
      <c r="J35" s="174"/>
      <c r="K35" s="174"/>
      <c r="L35" s="174"/>
      <c r="M35" s="175"/>
      <c r="N35" s="138"/>
      <c r="P35" s="67">
        <v>1</v>
      </c>
      <c r="Q35" s="17" t="str">
        <f>IF(R35="X",P35,"")</f>
        <v/>
      </c>
      <c r="R35" s="17" t="str">
        <f>IF(X$31&gt;=S35,IF(X$31&lt;S36,"X",""),"")</f>
        <v/>
      </c>
      <c r="S35" s="178">
        <v>0.05</v>
      </c>
      <c r="T35" s="176">
        <v>9.9900000000000003E-2</v>
      </c>
      <c r="U35" s="174"/>
      <c r="V35" s="174"/>
      <c r="W35" s="174"/>
      <c r="X35" s="174"/>
      <c r="Y35" s="174"/>
      <c r="Z35" s="175"/>
    </row>
    <row r="36" spans="1:26" ht="16.5" customHeight="1" x14ac:dyDescent="0.3">
      <c r="A36" s="1"/>
      <c r="C36" s="67">
        <v>2</v>
      </c>
      <c r="D36" s="17" t="str">
        <f>IF(E36="X",C36,"")</f>
        <v/>
      </c>
      <c r="E36" s="17" t="str">
        <f>IF(K$31&gt;=F36,IF(K$31&lt;F37,"X",""),"")</f>
        <v/>
      </c>
      <c r="F36" s="178">
        <v>0.1</v>
      </c>
      <c r="G36" s="176">
        <v>0.19989999999999999</v>
      </c>
      <c r="H36" s="174"/>
      <c r="I36" s="174"/>
      <c r="J36" s="174"/>
      <c r="K36" s="174"/>
      <c r="L36" s="174"/>
      <c r="M36" s="175"/>
      <c r="N36" s="138"/>
      <c r="P36" s="67">
        <v>2</v>
      </c>
      <c r="Q36" s="17" t="str">
        <f>IF(R36="X",P36,"")</f>
        <v/>
      </c>
      <c r="R36" s="17" t="str">
        <f>IF(X$31&gt;=S36,IF(X$31&lt;S37,"X",""),"")</f>
        <v/>
      </c>
      <c r="S36" s="178">
        <v>0.1</v>
      </c>
      <c r="T36" s="176">
        <v>0.19989999999999999</v>
      </c>
      <c r="U36" s="174"/>
      <c r="V36" s="174"/>
      <c r="W36" s="174"/>
      <c r="X36" s="174"/>
      <c r="Y36" s="174"/>
      <c r="Z36" s="175"/>
    </row>
    <row r="37" spans="1:26" ht="16.5" customHeight="1" x14ac:dyDescent="0.3">
      <c r="A37" s="1"/>
      <c r="C37" s="67">
        <v>4</v>
      </c>
      <c r="D37" s="17" t="str">
        <f>IF(E37="X",C37,"")</f>
        <v/>
      </c>
      <c r="E37" s="17" t="str">
        <f>IF(K$31&gt;=F37,IF(K$31&lt;F38,"X",""),"")</f>
        <v/>
      </c>
      <c r="F37" s="178">
        <v>0.2</v>
      </c>
      <c r="G37" s="176">
        <v>0.2999</v>
      </c>
      <c r="H37" s="174"/>
      <c r="I37" s="174"/>
      <c r="J37" s="174"/>
      <c r="K37" s="174"/>
      <c r="L37" s="174"/>
      <c r="M37" s="175"/>
      <c r="N37" s="138"/>
      <c r="P37" s="67">
        <v>4</v>
      </c>
      <c r="Q37" s="17" t="str">
        <f>IF(R37="X",P37,"")</f>
        <v/>
      </c>
      <c r="R37" s="17" t="str">
        <f>IF(X$31&gt;=S37,IF(X$31&lt;S38,"X",""),"")</f>
        <v/>
      </c>
      <c r="S37" s="178">
        <v>0.2</v>
      </c>
      <c r="T37" s="176">
        <v>0.2999</v>
      </c>
      <c r="U37" s="174"/>
      <c r="V37" s="174"/>
      <c r="W37" s="174"/>
      <c r="X37" s="174"/>
      <c r="Y37" s="174"/>
      <c r="Z37" s="175"/>
    </row>
    <row r="38" spans="1:26" ht="16.5" customHeight="1" x14ac:dyDescent="0.3">
      <c r="A38" s="1"/>
      <c r="C38" s="67">
        <v>6</v>
      </c>
      <c r="D38" s="17" t="str">
        <f>IF(E38="X",C38,"")</f>
        <v/>
      </c>
      <c r="E38" s="17" t="str">
        <f>IF(K$31&gt;=F38,IF(K$31&lt;F39,"X",""),"")</f>
        <v/>
      </c>
      <c r="F38" s="178">
        <v>0.3</v>
      </c>
      <c r="G38" s="176">
        <v>0.39989999999999998</v>
      </c>
      <c r="H38" s="174"/>
      <c r="I38" s="174"/>
      <c r="J38" s="174"/>
      <c r="K38" s="174"/>
      <c r="L38" s="174"/>
      <c r="M38" s="175"/>
      <c r="N38" s="138"/>
      <c r="P38" s="67">
        <v>6</v>
      </c>
      <c r="Q38" s="17" t="str">
        <f>IF(R38="X",P38,"")</f>
        <v/>
      </c>
      <c r="R38" s="17" t="str">
        <f>IF(X$31&gt;=S38,IF(X$31&lt;S39,"X",""),"")</f>
        <v/>
      </c>
      <c r="S38" s="178">
        <v>0.3</v>
      </c>
      <c r="T38" s="176">
        <v>0.39989999999999998</v>
      </c>
      <c r="U38" s="174"/>
      <c r="V38" s="174"/>
      <c r="W38" s="174"/>
      <c r="X38" s="174"/>
      <c r="Y38" s="174"/>
      <c r="Z38" s="175"/>
    </row>
    <row r="39" spans="1:26" ht="16.5" customHeight="1" x14ac:dyDescent="0.3">
      <c r="A39" s="1"/>
      <c r="C39" s="67">
        <v>8</v>
      </c>
      <c r="D39" s="17" t="str">
        <f>IF(E39="X",C39,"")</f>
        <v/>
      </c>
      <c r="E39" s="17" t="str">
        <f>IF(K$31&gt;=F39,IF(K$31&lt;=G39,"X",""),"")</f>
        <v/>
      </c>
      <c r="F39" s="178">
        <v>0.4</v>
      </c>
      <c r="G39" s="177">
        <v>1</v>
      </c>
      <c r="H39" s="174"/>
      <c r="I39" s="174"/>
      <c r="J39" s="174"/>
      <c r="K39" s="174"/>
      <c r="L39" s="174"/>
      <c r="M39" s="175"/>
      <c r="N39" s="138"/>
      <c r="P39" s="67">
        <v>8</v>
      </c>
      <c r="Q39" s="17" t="str">
        <f>IF(R39="X",P39,"")</f>
        <v/>
      </c>
      <c r="R39" s="17" t="str">
        <f>IF(X$31&gt;=S39,IF(X$31&lt;=T39,"X",""),"")</f>
        <v/>
      </c>
      <c r="S39" s="178">
        <v>0.4</v>
      </c>
      <c r="T39" s="177">
        <v>1</v>
      </c>
      <c r="U39" s="174"/>
      <c r="V39" s="174"/>
      <c r="W39" s="174"/>
      <c r="X39" s="174"/>
      <c r="Y39" s="174"/>
      <c r="Z39" s="175"/>
    </row>
    <row r="40" spans="1:26" ht="15" customHeight="1" x14ac:dyDescent="0.3">
      <c r="A40" s="1"/>
      <c r="F40" s="11"/>
      <c r="N40" s="138"/>
      <c r="S40" s="11"/>
    </row>
    <row r="41" spans="1:26" s="11" customFormat="1" ht="15" customHeight="1" x14ac:dyDescent="0.3">
      <c r="B41" s="67"/>
      <c r="C41" s="67"/>
      <c r="N41" s="139"/>
      <c r="O41" s="67"/>
      <c r="P41" s="67"/>
    </row>
    <row r="42" spans="1:26" ht="48.75" customHeight="1" x14ac:dyDescent="0.3">
      <c r="A42" s="1"/>
      <c r="D42" s="500"/>
      <c r="E42" s="500"/>
      <c r="F42" s="500"/>
      <c r="G42" s="500"/>
      <c r="H42" s="500"/>
      <c r="I42" s="500"/>
      <c r="J42" s="500"/>
      <c r="K42" s="500"/>
      <c r="L42" s="500"/>
      <c r="M42" s="500"/>
      <c r="N42" s="138"/>
      <c r="Q42" s="500"/>
      <c r="R42" s="500"/>
      <c r="S42" s="500"/>
      <c r="T42" s="500"/>
      <c r="U42" s="500"/>
      <c r="V42" s="500"/>
      <c r="W42" s="500"/>
      <c r="X42" s="500"/>
      <c r="Y42" s="500"/>
      <c r="Z42" s="500"/>
    </row>
    <row r="43" spans="1:26" s="11" customFormat="1" ht="62.25" customHeight="1" thickBot="1" x14ac:dyDescent="0.35">
      <c r="B43" s="67"/>
      <c r="C43" s="67"/>
      <c r="D43" s="501"/>
      <c r="E43" s="501"/>
      <c r="F43" s="501"/>
      <c r="G43" s="501"/>
      <c r="H43" s="501"/>
      <c r="I43" s="501"/>
      <c r="J43" s="501"/>
      <c r="K43" s="501"/>
      <c r="L43" s="501"/>
      <c r="M43" s="501"/>
      <c r="N43" s="139"/>
      <c r="O43" s="67"/>
      <c r="P43" s="67"/>
      <c r="Q43" s="501"/>
      <c r="R43" s="501"/>
      <c r="S43" s="501"/>
      <c r="T43" s="501"/>
      <c r="U43" s="501"/>
      <c r="V43" s="501"/>
      <c r="W43" s="501"/>
      <c r="X43" s="501"/>
      <c r="Y43" s="501"/>
      <c r="Z43" s="501"/>
    </row>
    <row r="44" spans="1:26" s="11" customFormat="1" ht="15" customHeight="1" x14ac:dyDescent="0.3">
      <c r="B44" s="67"/>
      <c r="C44" s="67"/>
      <c r="N44" s="136"/>
      <c r="O44" s="67"/>
      <c r="P44" s="67"/>
    </row>
    <row r="45" spans="1:26" s="11" customFormat="1" ht="15" customHeight="1" x14ac:dyDescent="0.3">
      <c r="B45" s="67"/>
      <c r="C45" s="67"/>
      <c r="N45" s="136"/>
      <c r="O45" s="67"/>
      <c r="P45" s="67"/>
    </row>
    <row r="46" spans="1:26" s="11" customFormat="1" ht="15" customHeight="1" x14ac:dyDescent="0.3">
      <c r="B46" s="67"/>
      <c r="C46" s="67"/>
      <c r="N46" s="136"/>
      <c r="O46" s="67"/>
      <c r="P46" s="67"/>
    </row>
    <row r="48" spans="1:26" ht="15" customHeight="1" x14ac:dyDescent="0.3">
      <c r="A48" s="1"/>
      <c r="D48" s="13"/>
      <c r="E48" s="13"/>
      <c r="F48" s="14"/>
      <c r="N48" s="133"/>
      <c r="Q48" s="13"/>
      <c r="R48" s="13"/>
      <c r="S48" s="14"/>
    </row>
  </sheetData>
  <sheetProtection algorithmName="SHA-512" hashValue="UeHnwkNae0v0naWSuoPBIxi6Cxgc5GxdiqH7YZmVIA76ouu3MSgfxMgyBEhccT7a0grt/E6QtVqhu7DOqzAWbQ==" saltValue="v59Jl26sSuj5v12LZE8gbw==" spinCount="100000" sheet="1" selectLockedCells="1"/>
  <mergeCells count="44">
    <mergeCell ref="Q42:Z42"/>
    <mergeCell ref="Q43:Z43"/>
    <mergeCell ref="Q33:Z33"/>
    <mergeCell ref="Q20:Q31"/>
    <mergeCell ref="R20:V20"/>
    <mergeCell ref="R21:V21"/>
    <mergeCell ref="R22:V22"/>
    <mergeCell ref="R23:V23"/>
    <mergeCell ref="R24:V24"/>
    <mergeCell ref="R25:V25"/>
    <mergeCell ref="R26:V26"/>
    <mergeCell ref="R27:V27"/>
    <mergeCell ref="R28:V28"/>
    <mergeCell ref="R29:V29"/>
    <mergeCell ref="R30:V30"/>
    <mergeCell ref="R31:V31"/>
    <mergeCell ref="Q2:Z2"/>
    <mergeCell ref="Q3:Z3"/>
    <mergeCell ref="U6:Y6"/>
    <mergeCell ref="U8:V8"/>
    <mergeCell ref="Q15:Z15"/>
    <mergeCell ref="Q13:V13"/>
    <mergeCell ref="D42:M42"/>
    <mergeCell ref="D43:M43"/>
    <mergeCell ref="E24:I24"/>
    <mergeCell ref="E25:I25"/>
    <mergeCell ref="E26:I26"/>
    <mergeCell ref="E27:I27"/>
    <mergeCell ref="E28:I28"/>
    <mergeCell ref="E29:I29"/>
    <mergeCell ref="E30:I30"/>
    <mergeCell ref="D33:M33"/>
    <mergeCell ref="D20:D31"/>
    <mergeCell ref="E20:I20"/>
    <mergeCell ref="E21:I21"/>
    <mergeCell ref="E22:I22"/>
    <mergeCell ref="E23:I23"/>
    <mergeCell ref="E31:I31"/>
    <mergeCell ref="D2:M2"/>
    <mergeCell ref="D3:M3"/>
    <mergeCell ref="H6:L6"/>
    <mergeCell ref="H8:I8"/>
    <mergeCell ref="D15:M15"/>
    <mergeCell ref="D13:I13"/>
  </mergeCells>
  <dataValidations count="2">
    <dataValidation type="list" allowBlank="1" showInputMessage="1" showErrorMessage="1" sqref="J14">
      <formula1>$O$9:$O$10</formula1>
    </dataValidation>
    <dataValidation type="list" allowBlank="1" showInputMessage="1" showErrorMessage="1" sqref="J13 W13">
      <formula1>$O$8:$O$10</formula1>
    </dataValidation>
  </dataValidations>
  <pageMargins left="0.7" right="0.7" top="0.75" bottom="0.75" header="0.3" footer="0.3"/>
  <pageSetup scale="71" orientation="portrait" r:id="rId1"/>
  <headerFooter>
    <oddFooter>&amp;CTab: &amp;A&amp;RPrint Date: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41"/>
  <sheetViews>
    <sheetView showGridLines="0" view="pageBreakPreview" zoomScale="120" zoomScaleNormal="100" zoomScaleSheetLayoutView="120" workbookViewId="0">
      <selection activeCell="H17" sqref="H17"/>
    </sheetView>
  </sheetViews>
  <sheetFormatPr defaultColWidth="9.109375" defaultRowHeight="15.6" x14ac:dyDescent="0.3"/>
  <cols>
    <col min="1" max="1" width="4.5546875" style="3" customWidth="1"/>
    <col min="2" max="2" width="9.109375" style="285" hidden="1" customWidth="1"/>
    <col min="3" max="4" width="4.88671875" style="3" customWidth="1"/>
    <col min="5" max="7" width="12.33203125" style="3" customWidth="1"/>
    <col min="8" max="8" width="11.44140625" style="3" customWidth="1"/>
    <col min="9" max="9" width="11" style="3" customWidth="1"/>
    <col min="10" max="10" width="14.109375" style="3" customWidth="1"/>
    <col min="11" max="11" width="5" style="3" customWidth="1"/>
    <col min="12" max="12" width="4.6640625" style="3" customWidth="1"/>
    <col min="13" max="13" width="4.33203125" style="3" customWidth="1"/>
    <col min="14" max="14" width="1.6640625" style="18" customWidth="1"/>
    <col min="15" max="15" width="9.109375" style="285" hidden="1" customWidth="1"/>
    <col min="16" max="17" width="4.88671875" style="3" customWidth="1"/>
    <col min="18" max="25" width="12.33203125" style="3" customWidth="1"/>
    <col min="26" max="27" width="0" style="1" hidden="1" customWidth="1"/>
    <col min="28" max="16384" width="9.109375" style="1"/>
  </cols>
  <sheetData>
    <row r="1" spans="1:25" x14ac:dyDescent="0.3">
      <c r="N1" s="140"/>
    </row>
    <row r="2" spans="1:25" x14ac:dyDescent="0.3">
      <c r="A2" s="1"/>
      <c r="C2" s="502" t="s">
        <v>212</v>
      </c>
      <c r="D2" s="502"/>
      <c r="E2" s="502"/>
      <c r="F2" s="502"/>
      <c r="G2" s="502"/>
      <c r="H2" s="502"/>
      <c r="I2" s="502"/>
      <c r="J2" s="502"/>
      <c r="K2" s="502"/>
      <c r="L2" s="502"/>
      <c r="M2" s="502"/>
      <c r="N2" s="138"/>
      <c r="P2" s="502" t="s">
        <v>212</v>
      </c>
      <c r="Q2" s="502"/>
      <c r="R2" s="502"/>
      <c r="S2" s="502"/>
      <c r="T2" s="502"/>
      <c r="U2" s="502"/>
      <c r="V2" s="502"/>
      <c r="W2" s="502"/>
      <c r="X2" s="502"/>
      <c r="Y2" s="502"/>
    </row>
    <row r="3" spans="1:25" ht="16.2" thickBot="1" x14ac:dyDescent="0.35">
      <c r="A3" s="1"/>
      <c r="C3" s="503" t="s">
        <v>233</v>
      </c>
      <c r="D3" s="503"/>
      <c r="E3" s="503"/>
      <c r="F3" s="503"/>
      <c r="G3" s="503"/>
      <c r="H3" s="503"/>
      <c r="I3" s="503"/>
      <c r="J3" s="503"/>
      <c r="K3" s="503"/>
      <c r="L3" s="503"/>
      <c r="M3" s="503"/>
      <c r="N3" s="138"/>
      <c r="P3" s="503" t="s">
        <v>234</v>
      </c>
      <c r="Q3" s="503"/>
      <c r="R3" s="503"/>
      <c r="S3" s="503"/>
      <c r="T3" s="503"/>
      <c r="U3" s="503"/>
      <c r="V3" s="503"/>
      <c r="W3" s="503"/>
      <c r="X3" s="503"/>
      <c r="Y3" s="503"/>
    </row>
    <row r="4" spans="1:25" x14ac:dyDescent="0.3">
      <c r="A4" s="1"/>
      <c r="C4" s="2"/>
      <c r="D4" s="2"/>
      <c r="E4" s="2"/>
      <c r="F4" s="2"/>
      <c r="G4" s="2"/>
      <c r="H4" s="2"/>
      <c r="I4" s="2"/>
      <c r="J4" s="2"/>
      <c r="K4" s="2"/>
      <c r="L4" s="2"/>
      <c r="M4" s="2"/>
      <c r="N4" s="138"/>
      <c r="P4" s="2"/>
      <c r="Q4" s="2"/>
      <c r="R4" s="2"/>
      <c r="S4" s="2"/>
      <c r="T4" s="2"/>
      <c r="U4" s="2"/>
      <c r="V4" s="2"/>
      <c r="W4" s="2"/>
      <c r="X4" s="2"/>
      <c r="Y4" s="2"/>
    </row>
    <row r="5" spans="1:25" x14ac:dyDescent="0.3">
      <c r="A5" s="1"/>
      <c r="C5" s="2"/>
      <c r="D5" s="2"/>
      <c r="F5" s="4" t="s">
        <v>0</v>
      </c>
      <c r="G5" s="57" t="str">
        <f>IF(Summary!E5="","",Summary!E5)</f>
        <v/>
      </c>
      <c r="H5" s="283"/>
      <c r="I5" s="283"/>
      <c r="J5" s="283"/>
      <c r="K5" s="283"/>
      <c r="L5" s="283"/>
      <c r="M5" s="2"/>
      <c r="N5" s="138"/>
      <c r="P5" s="2"/>
      <c r="Q5" s="2"/>
      <c r="S5" s="4" t="s">
        <v>0</v>
      </c>
      <c r="T5" s="57" t="str">
        <f>IF(Summary!$S5="","",Summary!$S5)</f>
        <v/>
      </c>
      <c r="U5" s="283"/>
      <c r="V5" s="283"/>
      <c r="W5" s="283"/>
      <c r="X5" s="283"/>
      <c r="Y5" s="2"/>
    </row>
    <row r="6" spans="1:25" x14ac:dyDescent="0.3">
      <c r="A6" s="1"/>
      <c r="F6" s="4" t="s">
        <v>1</v>
      </c>
      <c r="G6" s="549" t="str">
        <f>IF(Summary!E6="","",Summary!E6)</f>
        <v/>
      </c>
      <c r="H6" s="550"/>
      <c r="I6" s="550"/>
      <c r="J6" s="550"/>
      <c r="K6" s="550"/>
      <c r="L6" s="551"/>
      <c r="N6" s="138"/>
      <c r="S6" s="4" t="s">
        <v>1</v>
      </c>
      <c r="T6" s="549" t="str">
        <f>IF(Summary!$S6="","",Summary!$S6)</f>
        <v/>
      </c>
      <c r="U6" s="550"/>
      <c r="V6" s="550"/>
      <c r="W6" s="550"/>
      <c r="X6" s="551"/>
    </row>
    <row r="7" spans="1:25" x14ac:dyDescent="0.3">
      <c r="A7" s="1"/>
      <c r="F7" s="4"/>
      <c r="G7" s="281"/>
      <c r="H7" s="281"/>
      <c r="I7" s="283"/>
      <c r="J7" s="283"/>
      <c r="K7" s="283"/>
      <c r="L7" s="283"/>
      <c r="N7" s="138"/>
      <c r="S7" s="4"/>
      <c r="T7" s="281"/>
      <c r="U7" s="281"/>
      <c r="V7" s="283"/>
      <c r="W7" s="283"/>
      <c r="X7" s="283"/>
    </row>
    <row r="8" spans="1:25" x14ac:dyDescent="0.3">
      <c r="A8" s="1"/>
      <c r="F8" s="4" t="s">
        <v>228</v>
      </c>
      <c r="G8" s="552" t="str">
        <f>IF(Summary!E8="","",Summary!E8)</f>
        <v/>
      </c>
      <c r="H8" s="552"/>
      <c r="I8" s="283"/>
      <c r="J8" s="283"/>
      <c r="K8" s="283"/>
      <c r="L8" s="283"/>
      <c r="N8" s="138"/>
      <c r="S8" s="4" t="s">
        <v>228</v>
      </c>
      <c r="T8" s="557" t="str">
        <f>IF(Summary!$S8="","",Summary!$S8)</f>
        <v/>
      </c>
      <c r="U8" s="558"/>
      <c r="V8" s="283"/>
      <c r="W8" s="283"/>
      <c r="X8" s="283"/>
    </row>
    <row r="9" spans="1:25" x14ac:dyDescent="0.3">
      <c r="A9" s="1"/>
      <c r="F9" s="4"/>
      <c r="G9" s="254"/>
      <c r="H9" s="254"/>
      <c r="I9" s="283"/>
      <c r="J9" s="283"/>
      <c r="K9" s="283"/>
      <c r="L9" s="283"/>
      <c r="N9" s="138"/>
      <c r="S9" s="4"/>
      <c r="T9" s="254"/>
      <c r="U9" s="254"/>
      <c r="V9" s="283"/>
      <c r="W9" s="283"/>
      <c r="X9" s="283"/>
    </row>
    <row r="10" spans="1:25" x14ac:dyDescent="0.3">
      <c r="A10" s="1"/>
      <c r="F10" s="4" t="s">
        <v>225</v>
      </c>
      <c r="G10" s="59">
        <f>SUM(D23:D25)</f>
        <v>0</v>
      </c>
      <c r="H10" s="254"/>
      <c r="I10" s="283"/>
      <c r="J10" s="283"/>
      <c r="K10" s="283"/>
      <c r="L10" s="283"/>
      <c r="N10" s="138"/>
      <c r="S10" s="4" t="s">
        <v>226</v>
      </c>
      <c r="T10" s="59">
        <f>SUM(Q23:Q25)</f>
        <v>0</v>
      </c>
      <c r="U10" s="254"/>
      <c r="V10" s="283"/>
      <c r="W10" s="283"/>
      <c r="X10" s="283"/>
    </row>
    <row r="11" spans="1:25" ht="16.2" thickBot="1" x14ac:dyDescent="0.35">
      <c r="A11" s="1"/>
      <c r="C11" s="5"/>
      <c r="D11" s="5"/>
      <c r="E11" s="5"/>
      <c r="F11" s="5"/>
      <c r="G11" s="5"/>
      <c r="H11" s="5"/>
      <c r="I11" s="5"/>
      <c r="J11" s="5"/>
      <c r="K11" s="5"/>
      <c r="L11" s="5"/>
      <c r="M11" s="5"/>
      <c r="N11" s="138"/>
      <c r="P11" s="5"/>
      <c r="Q11" s="5"/>
      <c r="R11" s="5"/>
      <c r="S11" s="5"/>
      <c r="T11" s="5"/>
      <c r="U11" s="5"/>
      <c r="V11" s="5"/>
      <c r="W11" s="5"/>
      <c r="X11" s="5"/>
      <c r="Y11" s="5"/>
    </row>
    <row r="12" spans="1:25" x14ac:dyDescent="0.3">
      <c r="N12" s="140"/>
    </row>
    <row r="13" spans="1:25" x14ac:dyDescent="0.3">
      <c r="A13" s="1"/>
      <c r="C13" s="7"/>
      <c r="D13" s="7"/>
      <c r="E13" s="7"/>
      <c r="F13" s="7"/>
      <c r="G13" s="7"/>
      <c r="H13" s="7"/>
      <c r="I13" s="7"/>
      <c r="J13" s="7"/>
      <c r="K13" s="7"/>
      <c r="L13" s="7"/>
      <c r="M13" s="7"/>
      <c r="N13" s="138"/>
      <c r="P13" s="7"/>
      <c r="Q13" s="7"/>
      <c r="R13" s="7"/>
      <c r="S13" s="7"/>
      <c r="T13" s="7"/>
      <c r="U13" s="7"/>
      <c r="V13" s="7"/>
      <c r="W13" s="7"/>
      <c r="X13" s="7"/>
      <c r="Y13" s="7"/>
    </row>
    <row r="14" spans="1:25" x14ac:dyDescent="0.3">
      <c r="A14" s="1"/>
      <c r="C14" s="571" t="s">
        <v>213</v>
      </c>
      <c r="D14" s="571"/>
      <c r="E14" s="571"/>
      <c r="F14" s="571"/>
      <c r="G14" s="571"/>
      <c r="H14" s="571"/>
      <c r="I14" s="571"/>
      <c r="J14" s="571"/>
      <c r="K14" s="571"/>
      <c r="L14" s="571"/>
      <c r="M14" s="571"/>
      <c r="N14" s="138"/>
      <c r="P14" s="571" t="s">
        <v>213</v>
      </c>
      <c r="Q14" s="571"/>
      <c r="R14" s="571"/>
      <c r="S14" s="571"/>
      <c r="T14" s="571"/>
      <c r="U14" s="571"/>
      <c r="V14" s="571"/>
      <c r="W14" s="571"/>
      <c r="X14" s="571"/>
      <c r="Y14" s="571"/>
    </row>
    <row r="15" spans="1:25" x14ac:dyDescent="0.3">
      <c r="A15" s="1"/>
      <c r="C15" s="284"/>
      <c r="D15" s="284"/>
      <c r="E15" s="284"/>
      <c r="F15" s="284"/>
      <c r="G15" s="284"/>
      <c r="H15" s="284"/>
      <c r="I15" s="284"/>
      <c r="J15" s="284"/>
      <c r="K15" s="284"/>
      <c r="L15" s="284"/>
      <c r="M15" s="284"/>
      <c r="N15" s="138"/>
      <c r="P15" s="284"/>
      <c r="Q15" s="284"/>
      <c r="R15" s="284"/>
      <c r="S15" s="284"/>
      <c r="T15" s="284"/>
      <c r="U15" s="284"/>
      <c r="V15" s="284"/>
      <c r="W15" s="284"/>
      <c r="X15" s="284"/>
      <c r="Y15" s="284"/>
    </row>
    <row r="16" spans="1:25" ht="31.2" x14ac:dyDescent="0.3">
      <c r="A16" s="1"/>
      <c r="C16" s="284"/>
      <c r="D16" s="284"/>
      <c r="E16" s="284"/>
      <c r="G16" s="15" t="s">
        <v>218</v>
      </c>
      <c r="H16" s="15" t="s">
        <v>259</v>
      </c>
      <c r="I16" s="284"/>
      <c r="J16" s="284"/>
      <c r="K16" s="284"/>
      <c r="L16" s="284"/>
      <c r="M16" s="284"/>
      <c r="N16" s="138"/>
      <c r="P16" s="284"/>
      <c r="Q16" s="284"/>
      <c r="R16" s="284"/>
      <c r="T16" s="15" t="s">
        <v>218</v>
      </c>
      <c r="U16" s="15" t="s">
        <v>259</v>
      </c>
      <c r="V16" s="284"/>
      <c r="W16" s="284"/>
      <c r="X16" s="284"/>
      <c r="Y16" s="284"/>
    </row>
    <row r="17" spans="1:26" x14ac:dyDescent="0.3">
      <c r="A17" s="1"/>
      <c r="C17" s="284"/>
      <c r="D17" s="284"/>
      <c r="E17" s="284"/>
      <c r="G17" s="204">
        <f>IF(Summary!K8="",0,Summary!K8)</f>
        <v>0</v>
      </c>
      <c r="H17" s="92"/>
      <c r="I17" s="284"/>
      <c r="J17" s="284"/>
      <c r="K17" s="284"/>
      <c r="L17" s="284"/>
      <c r="M17" s="284"/>
      <c r="N17" s="138"/>
      <c r="P17" s="284"/>
      <c r="Q17" s="284"/>
      <c r="R17" s="284"/>
      <c r="T17" s="204">
        <f>IF(Summary!Y8="",0,Summary!Y8)</f>
        <v>0</v>
      </c>
      <c r="U17" s="253"/>
      <c r="V17" s="284"/>
      <c r="W17" s="284"/>
      <c r="X17" s="284"/>
      <c r="Y17" s="284"/>
    </row>
    <row r="18" spans="1:26" x14ac:dyDescent="0.3">
      <c r="A18" s="1"/>
      <c r="C18" s="283"/>
      <c r="D18" s="283"/>
      <c r="E18" s="283"/>
      <c r="G18" s="16"/>
      <c r="H18" s="53">
        <f>IF(G17&gt;0,(H17/G17),0%)</f>
        <v>0</v>
      </c>
      <c r="I18" s="283"/>
      <c r="J18" s="283"/>
      <c r="K18" s="283"/>
      <c r="L18" s="283"/>
      <c r="M18" s="283"/>
      <c r="N18" s="138"/>
      <c r="P18" s="283"/>
      <c r="Q18" s="283"/>
      <c r="R18" s="283"/>
      <c r="T18" s="16"/>
      <c r="U18" s="53">
        <f>IF(T17&gt;0,(U17/T17),0%)</f>
        <v>0</v>
      </c>
      <c r="V18" s="283"/>
      <c r="W18" s="283"/>
      <c r="X18" s="283"/>
      <c r="Y18" s="283"/>
    </row>
    <row r="19" spans="1:26" x14ac:dyDescent="0.3">
      <c r="A19" s="1"/>
      <c r="C19" s="1"/>
      <c r="D19" s="1"/>
      <c r="E19" s="1"/>
      <c r="F19" s="1"/>
      <c r="N19" s="138"/>
      <c r="P19" s="1"/>
      <c r="Q19" s="1"/>
      <c r="R19" s="1"/>
      <c r="S19" s="1"/>
    </row>
    <row r="20" spans="1:26" ht="16.2" thickBot="1" x14ac:dyDescent="0.35">
      <c r="A20" s="1"/>
      <c r="B20" s="282" t="s">
        <v>232</v>
      </c>
      <c r="C20" s="499" t="s">
        <v>214</v>
      </c>
      <c r="D20" s="499"/>
      <c r="E20" s="499"/>
      <c r="F20" s="499"/>
      <c r="G20" s="499"/>
      <c r="H20" s="605"/>
      <c r="I20" s="605"/>
      <c r="J20" s="605"/>
      <c r="K20" s="499"/>
      <c r="L20" s="499"/>
      <c r="M20" s="499"/>
      <c r="N20" s="138"/>
      <c r="O20" s="282" t="s">
        <v>232</v>
      </c>
      <c r="P20" s="499" t="s">
        <v>214</v>
      </c>
      <c r="Q20" s="499"/>
      <c r="R20" s="499"/>
      <c r="S20" s="499"/>
      <c r="T20" s="499"/>
      <c r="U20" s="499"/>
      <c r="V20" s="499"/>
      <c r="W20" s="499"/>
      <c r="X20" s="499"/>
      <c r="Y20" s="499"/>
    </row>
    <row r="21" spans="1:26" x14ac:dyDescent="0.3">
      <c r="A21" s="1"/>
      <c r="H21" s="714"/>
      <c r="I21" s="714"/>
      <c r="J21" s="714"/>
      <c r="K21" s="225"/>
      <c r="L21" s="225"/>
      <c r="M21" s="226"/>
      <c r="N21" s="138"/>
      <c r="U21" s="225"/>
      <c r="V21" s="225"/>
      <c r="W21" s="225"/>
      <c r="X21" s="225"/>
      <c r="Y21" s="225"/>
      <c r="Z21" s="226"/>
    </row>
    <row r="22" spans="1:26" ht="15.75" customHeight="1" x14ac:dyDescent="0.3">
      <c r="A22" s="1"/>
      <c r="D22" s="715" t="s">
        <v>405</v>
      </c>
      <c r="E22" s="716"/>
      <c r="F22" s="716"/>
      <c r="G22" s="717"/>
      <c r="H22" s="136"/>
      <c r="I22" s="321"/>
      <c r="J22" s="18"/>
      <c r="K22" s="18"/>
      <c r="L22" s="18"/>
      <c r="M22" s="227"/>
      <c r="N22" s="138"/>
      <c r="Q22" s="715" t="s">
        <v>405</v>
      </c>
      <c r="R22" s="716"/>
      <c r="S22" s="716"/>
      <c r="T22" s="717"/>
      <c r="U22" s="320"/>
      <c r="V22" s="321"/>
      <c r="W22" s="18"/>
      <c r="X22" s="18"/>
      <c r="Y22" s="18"/>
      <c r="Z22" s="227"/>
    </row>
    <row r="23" spans="1:26" x14ac:dyDescent="0.3">
      <c r="A23" s="1"/>
      <c r="B23" s="285">
        <v>1</v>
      </c>
      <c r="D23" s="17" t="str">
        <f>IF(E23="X",B23,"")</f>
        <v/>
      </c>
      <c r="E23" s="17" t="str">
        <f>IF((AND($H$18&gt;0,$H$18&gt;=F23,$H$18&lt;=G23,$G$17&gt;0)),"X","")</f>
        <v/>
      </c>
      <c r="F23" s="322">
        <v>0.05</v>
      </c>
      <c r="G23" s="323">
        <v>9.9900000000000003E-2</v>
      </c>
      <c r="H23" s="18"/>
      <c r="I23" s="321"/>
      <c r="J23" s="18"/>
      <c r="K23" s="18"/>
      <c r="L23" s="18"/>
      <c r="M23" s="227"/>
      <c r="N23" s="138"/>
      <c r="O23" s="285">
        <v>1</v>
      </c>
      <c r="Q23" s="17" t="str">
        <f>IF(R23="X",O23,"")</f>
        <v/>
      </c>
      <c r="R23" s="17" t="str">
        <f>IF((AND($U$18&gt;0,$U$18&gt;=S23,$U$18&lt;=T23,$T$17&gt;0)),"X","")</f>
        <v/>
      </c>
      <c r="S23" s="322">
        <v>0.05</v>
      </c>
      <c r="T23" s="323">
        <v>9.9900000000000003E-2</v>
      </c>
      <c r="U23" s="320"/>
      <c r="V23" s="321"/>
      <c r="W23" s="18"/>
      <c r="X23" s="18"/>
      <c r="Y23" s="18"/>
      <c r="Z23" s="227"/>
    </row>
    <row r="24" spans="1:26" ht="15.75" customHeight="1" x14ac:dyDescent="0.3">
      <c r="A24" s="1"/>
      <c r="B24" s="285">
        <v>3</v>
      </c>
      <c r="D24" s="17" t="str">
        <f>IF(E24="X",B24,"")</f>
        <v/>
      </c>
      <c r="E24" s="17" t="str">
        <f>IF((AND($H$18&gt;0,$H$18&gt;=F24,$H$18&lt;=G24,$G$17&gt;0)),"X","")</f>
        <v/>
      </c>
      <c r="F24" s="322">
        <v>0.1</v>
      </c>
      <c r="G24" s="323">
        <v>0.19989999999999999</v>
      </c>
      <c r="H24" s="18"/>
      <c r="I24" s="321"/>
      <c r="J24" s="18"/>
      <c r="K24" s="18"/>
      <c r="L24" s="18"/>
      <c r="M24" s="227"/>
      <c r="N24" s="138"/>
      <c r="O24" s="285">
        <v>3</v>
      </c>
      <c r="Q24" s="17" t="str">
        <f>IF(R24="X",O24,"")</f>
        <v/>
      </c>
      <c r="R24" s="17" t="str">
        <f>IF((AND($U$18&gt;0,$U$18&gt;=S24,$U$18&lt;=T24,$T$17&gt;0)),"X","")</f>
        <v/>
      </c>
      <c r="S24" s="322">
        <v>0.1</v>
      </c>
      <c r="T24" s="323">
        <v>0.19989999999999999</v>
      </c>
      <c r="U24" s="320"/>
      <c r="V24" s="321"/>
      <c r="W24" s="18"/>
      <c r="X24" s="18"/>
      <c r="Y24" s="18"/>
      <c r="Z24" s="227"/>
    </row>
    <row r="25" spans="1:26" ht="15.75" customHeight="1" x14ac:dyDescent="0.3">
      <c r="A25" s="1"/>
      <c r="B25" s="285">
        <v>6</v>
      </c>
      <c r="D25" s="17" t="str">
        <f>IF(E25="X",B25,"")</f>
        <v/>
      </c>
      <c r="E25" s="17" t="str">
        <f>IF((AND($H$18&gt;0,$H$18&gt;=F25,$H$18&lt;=G25,$G$17&gt;0)),"X","")</f>
        <v/>
      </c>
      <c r="F25" s="322">
        <v>0.2</v>
      </c>
      <c r="G25" s="323">
        <v>1</v>
      </c>
      <c r="H25" s="18"/>
      <c r="I25" s="324"/>
      <c r="J25" s="324"/>
      <c r="K25" s="324"/>
      <c r="L25" s="324"/>
      <c r="M25" s="325"/>
      <c r="N25" s="138"/>
      <c r="O25" s="285">
        <v>6</v>
      </c>
      <c r="Q25" s="17" t="str">
        <f>IF(R25="X",O25,"")</f>
        <v/>
      </c>
      <c r="R25" s="17" t="str">
        <f>IF((AND($U$18&gt;0,$U$18&gt;=S25,$U$18&lt;=T25,$T$17&gt;0)),"X","")</f>
        <v/>
      </c>
      <c r="S25" s="322">
        <v>0.2</v>
      </c>
      <c r="T25" s="323">
        <v>1</v>
      </c>
      <c r="U25" s="324"/>
      <c r="V25" s="324"/>
      <c r="W25" s="324"/>
      <c r="X25" s="324"/>
      <c r="Y25" s="324"/>
      <c r="Z25" s="326"/>
    </row>
    <row r="26" spans="1:26" x14ac:dyDescent="0.3">
      <c r="A26" s="1"/>
      <c r="D26" s="718" t="s">
        <v>215</v>
      </c>
      <c r="E26" s="718"/>
      <c r="F26" s="718"/>
      <c r="G26" s="718"/>
      <c r="H26" s="324"/>
      <c r="N26" s="138"/>
      <c r="Q26" s="718" t="s">
        <v>215</v>
      </c>
      <c r="R26" s="718"/>
      <c r="S26" s="718"/>
      <c r="T26" s="718"/>
    </row>
    <row r="27" spans="1:26" s="11" customFormat="1" x14ac:dyDescent="0.3">
      <c r="B27" s="67"/>
      <c r="N27" s="139"/>
      <c r="O27" s="67"/>
    </row>
    <row r="28" spans="1:26" ht="48.75" customHeight="1" x14ac:dyDescent="0.3">
      <c r="A28" s="1"/>
      <c r="C28" s="500"/>
      <c r="D28" s="500"/>
      <c r="E28" s="500"/>
      <c r="F28" s="500"/>
      <c r="G28" s="500"/>
      <c r="H28" s="500"/>
      <c r="I28" s="500"/>
      <c r="J28" s="500"/>
      <c r="K28" s="500"/>
      <c r="L28" s="500"/>
      <c r="M28" s="500"/>
      <c r="N28" s="138"/>
      <c r="P28" s="500"/>
      <c r="Q28" s="500"/>
      <c r="R28" s="500"/>
      <c r="S28" s="500"/>
      <c r="T28" s="500"/>
      <c r="U28" s="500"/>
      <c r="V28" s="500"/>
      <c r="W28" s="500"/>
      <c r="X28" s="500"/>
      <c r="Y28" s="500"/>
    </row>
    <row r="29" spans="1:26" s="11" customFormat="1" ht="62.25" customHeight="1" x14ac:dyDescent="0.3">
      <c r="B29" s="67"/>
      <c r="C29" s="500"/>
      <c r="D29" s="500"/>
      <c r="E29" s="500"/>
      <c r="F29" s="500"/>
      <c r="G29" s="500"/>
      <c r="H29" s="500"/>
      <c r="I29" s="500"/>
      <c r="J29" s="500"/>
      <c r="K29" s="500"/>
      <c r="L29" s="500"/>
      <c r="M29" s="500"/>
      <c r="N29" s="139"/>
      <c r="O29" s="67"/>
      <c r="P29" s="500"/>
      <c r="Q29" s="500"/>
      <c r="R29" s="500"/>
      <c r="S29" s="500"/>
      <c r="T29" s="500"/>
      <c r="U29" s="500"/>
      <c r="V29" s="500"/>
      <c r="W29" s="500"/>
      <c r="X29" s="500"/>
      <c r="Y29" s="500"/>
    </row>
    <row r="30" spans="1:26" s="11" customFormat="1" x14ac:dyDescent="0.3">
      <c r="B30" s="67"/>
      <c r="N30" s="136"/>
      <c r="O30" s="67"/>
    </row>
    <row r="31" spans="1:26" s="11" customFormat="1" x14ac:dyDescent="0.3">
      <c r="B31" s="67"/>
      <c r="N31" s="136"/>
      <c r="O31" s="67"/>
    </row>
    <row r="32" spans="1:26" s="11" customFormat="1" x14ac:dyDescent="0.3">
      <c r="B32" s="67"/>
      <c r="N32" s="136"/>
      <c r="O32" s="67"/>
    </row>
    <row r="34" spans="1:25" x14ac:dyDescent="0.3">
      <c r="A34" s="1"/>
      <c r="C34" s="13"/>
      <c r="D34" s="13"/>
      <c r="E34" s="14"/>
      <c r="N34" s="133"/>
      <c r="P34" s="13"/>
      <c r="Q34" s="13"/>
      <c r="R34" s="14"/>
    </row>
    <row r="41" spans="1:25" x14ac:dyDescent="0.3">
      <c r="A41" s="1"/>
      <c r="C41" s="1"/>
      <c r="D41" s="1"/>
      <c r="F41" s="1"/>
      <c r="G41" s="1"/>
      <c r="H41" s="1"/>
      <c r="I41" s="1"/>
      <c r="J41" s="1"/>
      <c r="K41" s="1"/>
      <c r="L41" s="1"/>
      <c r="M41" s="1"/>
      <c r="N41" s="133"/>
      <c r="P41" s="1"/>
      <c r="Q41" s="1"/>
      <c r="S41" s="1"/>
      <c r="T41" s="1"/>
      <c r="U41" s="1"/>
      <c r="V41" s="1"/>
      <c r="W41" s="1"/>
      <c r="X41" s="1"/>
      <c r="Y41" s="1"/>
    </row>
  </sheetData>
  <sheetProtection algorithmName="SHA-512" hashValue="IbbyB1AVvZyj+K/mL3fOqUiVCzssohhssIWkKv+lVbaJvFLWPPUYBSZurFLQqLjxH/aGSDnMSbrTi8POQbO9ZQ==" saltValue="UNA7CkfMxbAf3EwOIKiIIA==" spinCount="100000" sheet="1" selectLockedCells="1"/>
  <mergeCells count="21">
    <mergeCell ref="P28:Y28"/>
    <mergeCell ref="P29:Y29"/>
    <mergeCell ref="P20:Y20"/>
    <mergeCell ref="P2:Y2"/>
    <mergeCell ref="P3:Y3"/>
    <mergeCell ref="T6:X6"/>
    <mergeCell ref="T8:U8"/>
    <mergeCell ref="P14:Y14"/>
    <mergeCell ref="Q22:T22"/>
    <mergeCell ref="Q26:T26"/>
    <mergeCell ref="C28:M28"/>
    <mergeCell ref="C29:M29"/>
    <mergeCell ref="C20:M20"/>
    <mergeCell ref="C2:M2"/>
    <mergeCell ref="C3:M3"/>
    <mergeCell ref="G6:L6"/>
    <mergeCell ref="G8:H8"/>
    <mergeCell ref="C14:M14"/>
    <mergeCell ref="H21:J21"/>
    <mergeCell ref="D22:G22"/>
    <mergeCell ref="D26:G26"/>
  </mergeCells>
  <dataValidations count="1">
    <dataValidation type="whole" operator="greaterThanOrEqual" allowBlank="1" showInputMessage="1" showErrorMessage="1" sqref="G17:H17 T17:U17">
      <formula1>0</formula1>
    </dataValidation>
  </dataValidations>
  <pageMargins left="0.7" right="0.7" top="0.75" bottom="0.75" header="0.3" footer="0.3"/>
  <pageSetup scale="71" orientation="portrait" r:id="rId1"/>
  <headerFooter>
    <oddFooter>&amp;CTab: &amp;A&amp;RPrint Date: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A40"/>
  <sheetViews>
    <sheetView showGridLines="0" view="pageBreakPreview" topLeftCell="D1" zoomScaleNormal="100" zoomScaleSheetLayoutView="100" workbookViewId="0">
      <selection activeCell="G17" sqref="G17"/>
    </sheetView>
  </sheetViews>
  <sheetFormatPr defaultColWidth="9.109375" defaultRowHeight="15.6" x14ac:dyDescent="0.3"/>
  <cols>
    <col min="1" max="1" width="5.109375" style="3" hidden="1" customWidth="1"/>
    <col min="2" max="2" width="24.88671875" style="451" hidden="1" customWidth="1"/>
    <col min="3" max="3" width="9.109375" style="451" hidden="1" customWidth="1"/>
    <col min="4" max="4" width="5" style="3" customWidth="1"/>
    <col min="5" max="5" width="4.88671875" style="3" customWidth="1"/>
    <col min="6" max="13" width="12.33203125" style="3" customWidth="1"/>
    <col min="14" max="14" width="1.6640625" style="18" customWidth="1"/>
    <col min="15" max="15" width="9.109375" style="451" hidden="1" customWidth="1"/>
    <col min="16" max="16" width="20.5546875" style="451" hidden="1" customWidth="1"/>
    <col min="17" max="17" width="11" style="451" hidden="1" customWidth="1"/>
    <col min="18" max="19" width="4.88671875" style="3" customWidth="1"/>
    <col min="20" max="27" width="12.33203125" style="3" customWidth="1"/>
    <col min="28" max="16384" width="9.109375" style="1"/>
  </cols>
  <sheetData>
    <row r="1" spans="1:27" x14ac:dyDescent="0.3">
      <c r="N1" s="140"/>
    </row>
    <row r="2" spans="1:27" x14ac:dyDescent="0.3">
      <c r="A2" s="1"/>
      <c r="D2" s="502" t="s">
        <v>216</v>
      </c>
      <c r="E2" s="502"/>
      <c r="F2" s="502"/>
      <c r="G2" s="502"/>
      <c r="H2" s="502"/>
      <c r="I2" s="502"/>
      <c r="J2" s="502"/>
      <c r="K2" s="502"/>
      <c r="L2" s="502"/>
      <c r="M2" s="502"/>
      <c r="N2" s="138"/>
      <c r="R2" s="502" t="s">
        <v>216</v>
      </c>
      <c r="S2" s="502"/>
      <c r="T2" s="502"/>
      <c r="U2" s="502"/>
      <c r="V2" s="502"/>
      <c r="W2" s="502"/>
      <c r="X2" s="502"/>
      <c r="Y2" s="502"/>
      <c r="Z2" s="502"/>
      <c r="AA2" s="502"/>
    </row>
    <row r="3" spans="1:27" ht="16.2" thickBot="1" x14ac:dyDescent="0.35">
      <c r="A3" s="1"/>
      <c r="D3" s="503" t="s">
        <v>233</v>
      </c>
      <c r="E3" s="503"/>
      <c r="F3" s="503"/>
      <c r="G3" s="503"/>
      <c r="H3" s="503"/>
      <c r="I3" s="503"/>
      <c r="J3" s="503"/>
      <c r="K3" s="503"/>
      <c r="L3" s="503"/>
      <c r="M3" s="503"/>
      <c r="N3" s="138"/>
      <c r="R3" s="503" t="s">
        <v>234</v>
      </c>
      <c r="S3" s="503"/>
      <c r="T3" s="503"/>
      <c r="U3" s="503"/>
      <c r="V3" s="503"/>
      <c r="W3" s="503"/>
      <c r="X3" s="503"/>
      <c r="Y3" s="503"/>
      <c r="Z3" s="503"/>
      <c r="AA3" s="503"/>
    </row>
    <row r="4" spans="1:27" x14ac:dyDescent="0.3">
      <c r="A4" s="1"/>
      <c r="D4" s="2"/>
      <c r="E4" s="2"/>
      <c r="F4" s="2"/>
      <c r="G4" s="2"/>
      <c r="H4" s="2"/>
      <c r="I4" s="2"/>
      <c r="J4" s="2"/>
      <c r="K4" s="2"/>
      <c r="L4" s="2"/>
      <c r="M4" s="2"/>
      <c r="N4" s="138"/>
      <c r="R4" s="2"/>
      <c r="S4" s="2"/>
      <c r="T4" s="2"/>
      <c r="U4" s="2"/>
      <c r="V4" s="2"/>
      <c r="W4" s="2"/>
      <c r="X4" s="2"/>
      <c r="Y4" s="2"/>
      <c r="Z4" s="2"/>
      <c r="AA4" s="2"/>
    </row>
    <row r="5" spans="1:27" x14ac:dyDescent="0.3">
      <c r="A5" s="1"/>
      <c r="D5" s="2"/>
      <c r="E5" s="2"/>
      <c r="G5" s="456" t="s">
        <v>0</v>
      </c>
      <c r="H5" s="57" t="str">
        <f>IF(Summary!E5="","",Summary!E5)</f>
        <v/>
      </c>
      <c r="I5" s="445"/>
      <c r="J5" s="445"/>
      <c r="K5" s="445"/>
      <c r="L5" s="445"/>
      <c r="M5" s="2"/>
      <c r="N5" s="138"/>
      <c r="R5" s="2"/>
      <c r="S5" s="2"/>
      <c r="U5" s="456" t="s">
        <v>0</v>
      </c>
      <c r="V5" s="57" t="str">
        <f>IF(Summary!$S5="","",Summary!$S5)</f>
        <v/>
      </c>
      <c r="W5" s="445"/>
      <c r="X5" s="445"/>
      <c r="Y5" s="445"/>
      <c r="Z5" s="445"/>
      <c r="AA5" s="2"/>
    </row>
    <row r="6" spans="1:27" x14ac:dyDescent="0.3">
      <c r="A6" s="1"/>
      <c r="G6" s="456" t="s">
        <v>1</v>
      </c>
      <c r="H6" s="549" t="str">
        <f>IF(Summary!E6="","",Summary!E6)</f>
        <v/>
      </c>
      <c r="I6" s="550"/>
      <c r="J6" s="550"/>
      <c r="K6" s="550"/>
      <c r="L6" s="551"/>
      <c r="N6" s="138"/>
      <c r="U6" s="456" t="s">
        <v>1</v>
      </c>
      <c r="V6" s="549" t="str">
        <f>IF(Summary!$S6="","",Summary!$S6)</f>
        <v/>
      </c>
      <c r="W6" s="550"/>
      <c r="X6" s="550" t="str">
        <f>IF(Summary!$S6="","",Summary!$S6)</f>
        <v/>
      </c>
      <c r="Y6" s="550"/>
      <c r="Z6" s="551" t="str">
        <f>IF(Summary!$S6="","",Summary!$S6)</f>
        <v/>
      </c>
    </row>
    <row r="7" spans="1:27" x14ac:dyDescent="0.3">
      <c r="A7" s="1"/>
      <c r="G7" s="456"/>
      <c r="H7" s="444"/>
      <c r="I7" s="444"/>
      <c r="J7" s="445"/>
      <c r="K7" s="445"/>
      <c r="L7" s="445"/>
      <c r="N7" s="138"/>
      <c r="U7" s="456"/>
      <c r="V7" s="444"/>
      <c r="W7" s="444"/>
      <c r="X7" s="445"/>
      <c r="Y7" s="445"/>
      <c r="Z7" s="445"/>
    </row>
    <row r="8" spans="1:27" x14ac:dyDescent="0.3">
      <c r="A8" s="1"/>
      <c r="G8" s="456" t="s">
        <v>228</v>
      </c>
      <c r="H8" s="552" t="str">
        <f>IF(Summary!E8="","",Summary!E8)</f>
        <v/>
      </c>
      <c r="I8" s="552"/>
      <c r="J8" s="445"/>
      <c r="K8" s="445"/>
      <c r="L8" s="445"/>
      <c r="N8" s="138"/>
      <c r="U8" s="456" t="s">
        <v>228</v>
      </c>
      <c r="V8" s="557" t="str">
        <f>IF(Summary!$S8="","",Summary!$S8)</f>
        <v/>
      </c>
      <c r="W8" s="558"/>
      <c r="X8" s="445"/>
      <c r="Y8" s="445"/>
      <c r="Z8" s="445"/>
    </row>
    <row r="9" spans="1:27" x14ac:dyDescent="0.3">
      <c r="A9" s="1"/>
      <c r="G9" s="456"/>
      <c r="H9" s="254"/>
      <c r="I9" s="254"/>
      <c r="J9" s="445"/>
      <c r="K9" s="445"/>
      <c r="L9" s="445"/>
      <c r="N9" s="138"/>
      <c r="U9" s="456"/>
      <c r="V9" s="254"/>
      <c r="W9" s="254"/>
      <c r="X9" s="445"/>
      <c r="Y9" s="445"/>
      <c r="Z9" s="445"/>
    </row>
    <row r="10" spans="1:27" x14ac:dyDescent="0.3">
      <c r="A10" s="1"/>
      <c r="G10" s="456" t="s">
        <v>225</v>
      </c>
      <c r="H10" s="59">
        <f>SUM(D22:D23)</f>
        <v>0</v>
      </c>
      <c r="I10" s="254"/>
      <c r="J10" s="445"/>
      <c r="K10" s="445"/>
      <c r="L10" s="445"/>
      <c r="N10" s="138"/>
      <c r="U10" s="456" t="s">
        <v>226</v>
      </c>
      <c r="V10" s="59">
        <f>SUM(R22:R23)</f>
        <v>0</v>
      </c>
      <c r="W10" s="254"/>
      <c r="X10" s="445"/>
      <c r="Y10" s="445"/>
      <c r="Z10" s="445"/>
    </row>
    <row r="11" spans="1:27" ht="16.2" thickBot="1" x14ac:dyDescent="0.35">
      <c r="A11" s="1"/>
      <c r="D11" s="5"/>
      <c r="E11" s="5"/>
      <c r="F11" s="5"/>
      <c r="G11" s="5"/>
      <c r="H11" s="5"/>
      <c r="I11" s="5"/>
      <c r="J11" s="5"/>
      <c r="K11" s="5"/>
      <c r="L11" s="5"/>
      <c r="M11" s="5"/>
      <c r="N11" s="138"/>
      <c r="R11" s="5"/>
      <c r="S11" s="5"/>
      <c r="T11" s="5"/>
      <c r="U11" s="5"/>
      <c r="V11" s="5"/>
      <c r="W11" s="5"/>
      <c r="X11" s="5"/>
      <c r="Y11" s="5"/>
      <c r="Z11" s="5"/>
      <c r="AA11" s="5"/>
    </row>
    <row r="12" spans="1:27" x14ac:dyDescent="0.3">
      <c r="N12" s="140"/>
    </row>
    <row r="13" spans="1:27" x14ac:dyDescent="0.3">
      <c r="A13" s="1"/>
      <c r="D13" s="7"/>
      <c r="E13" s="7"/>
      <c r="F13" s="7"/>
      <c r="G13" s="7"/>
      <c r="H13" s="7"/>
      <c r="I13" s="7"/>
      <c r="J13" s="7"/>
      <c r="K13" s="7"/>
      <c r="L13" s="7"/>
      <c r="M13" s="7"/>
      <c r="N13" s="138"/>
      <c r="R13" s="7"/>
      <c r="S13" s="7"/>
      <c r="T13" s="7"/>
      <c r="U13" s="7"/>
      <c r="V13" s="7"/>
      <c r="W13" s="7"/>
      <c r="X13" s="7"/>
      <c r="Y13" s="7"/>
      <c r="Z13" s="7"/>
      <c r="AA13" s="7"/>
    </row>
    <row r="14" spans="1:27" x14ac:dyDescent="0.3">
      <c r="A14" s="1"/>
      <c r="D14" s="571" t="s">
        <v>217</v>
      </c>
      <c r="E14" s="571"/>
      <c r="F14" s="571"/>
      <c r="G14" s="571"/>
      <c r="H14" s="571"/>
      <c r="I14" s="571"/>
      <c r="J14" s="571"/>
      <c r="K14" s="571"/>
      <c r="L14" s="571"/>
      <c r="M14" s="571"/>
      <c r="N14" s="138"/>
      <c r="R14" s="571" t="s">
        <v>217</v>
      </c>
      <c r="S14" s="571"/>
      <c r="T14" s="571"/>
      <c r="U14" s="571"/>
      <c r="V14" s="571"/>
      <c r="W14" s="571"/>
      <c r="X14" s="571"/>
      <c r="Y14" s="571"/>
      <c r="Z14" s="571"/>
      <c r="AA14" s="571"/>
    </row>
    <row r="15" spans="1:27" x14ac:dyDescent="0.3">
      <c r="A15" s="1"/>
      <c r="D15" s="447"/>
      <c r="E15" s="447"/>
      <c r="F15" s="447"/>
      <c r="G15" s="447"/>
      <c r="H15" s="447"/>
      <c r="I15" s="447"/>
      <c r="J15" s="447"/>
      <c r="K15" s="447"/>
      <c r="L15" s="447"/>
      <c r="M15" s="447"/>
      <c r="N15" s="138"/>
      <c r="R15" s="447"/>
      <c r="S15" s="447"/>
      <c r="T15" s="447"/>
      <c r="U15" s="447"/>
      <c r="V15" s="447"/>
      <c r="W15" s="447"/>
      <c r="X15" s="447"/>
      <c r="Y15" s="447"/>
      <c r="Z15" s="447"/>
      <c r="AA15" s="447"/>
    </row>
    <row r="16" spans="1:27" ht="64.5" customHeight="1" x14ac:dyDescent="0.3">
      <c r="A16" s="1"/>
      <c r="C16" s="451" t="s">
        <v>4</v>
      </c>
      <c r="D16" s="447"/>
      <c r="E16" s="447"/>
      <c r="F16" s="15" t="s">
        <v>218</v>
      </c>
      <c r="G16" s="15" t="s">
        <v>303</v>
      </c>
      <c r="I16" s="719" t="s">
        <v>362</v>
      </c>
      <c r="J16" s="719"/>
      <c r="K16" s="448"/>
      <c r="L16" s="719" t="s">
        <v>539</v>
      </c>
      <c r="M16" s="719"/>
      <c r="N16" s="138"/>
      <c r="Q16" s="451" t="s">
        <v>4</v>
      </c>
      <c r="R16" s="447"/>
      <c r="S16" s="447"/>
      <c r="T16" s="15" t="s">
        <v>218</v>
      </c>
      <c r="U16" s="15" t="s">
        <v>303</v>
      </c>
      <c r="W16" s="719" t="s">
        <v>362</v>
      </c>
      <c r="X16" s="719"/>
      <c r="Y16" s="448"/>
      <c r="Z16" s="719" t="s">
        <v>539</v>
      </c>
      <c r="AA16" s="719"/>
    </row>
    <row r="17" spans="1:27" x14ac:dyDescent="0.3">
      <c r="A17" s="1"/>
      <c r="B17" s="451" t="s">
        <v>365</v>
      </c>
      <c r="C17" s="451" t="s">
        <v>360</v>
      </c>
      <c r="D17" s="447"/>
      <c r="E17" s="447"/>
      <c r="F17" s="204">
        <f>Summary!K8</f>
        <v>0</v>
      </c>
      <c r="G17" s="92"/>
      <c r="I17" s="720" t="s">
        <v>361</v>
      </c>
      <c r="J17" s="720"/>
      <c r="K17" s="447"/>
      <c r="L17" s="720" t="s">
        <v>361</v>
      </c>
      <c r="M17" s="720"/>
      <c r="N17" s="138"/>
      <c r="P17" s="451" t="s">
        <v>365</v>
      </c>
      <c r="Q17" s="451" t="s">
        <v>360</v>
      </c>
      <c r="R17" s="447"/>
      <c r="S17" s="447"/>
      <c r="T17" s="204">
        <f>Summary!Y8</f>
        <v>0</v>
      </c>
      <c r="U17" s="253"/>
      <c r="W17" s="721" t="s">
        <v>361</v>
      </c>
      <c r="X17" s="721"/>
      <c r="Y17" s="447"/>
      <c r="Z17" s="721" t="s">
        <v>361</v>
      </c>
      <c r="AA17" s="721"/>
    </row>
    <row r="18" spans="1:27" x14ac:dyDescent="0.3">
      <c r="A18" s="1"/>
      <c r="B18" s="451" t="str">
        <f>E23</f>
        <v/>
      </c>
      <c r="C18" s="451" t="s">
        <v>361</v>
      </c>
      <c r="D18" s="445"/>
      <c r="E18" s="445"/>
      <c r="F18" s="16"/>
      <c r="G18" s="53">
        <f>IF(F17&gt;0,(G17/F17),0%)</f>
        <v>0</v>
      </c>
      <c r="J18" s="445"/>
      <c r="K18" s="445"/>
      <c r="L18" s="445"/>
      <c r="M18" s="445"/>
      <c r="N18" s="138"/>
      <c r="P18" s="451" t="str">
        <f>S23</f>
        <v/>
      </c>
      <c r="Q18" s="451" t="s">
        <v>361</v>
      </c>
      <c r="R18" s="445"/>
      <c r="S18" s="445"/>
      <c r="T18" s="16"/>
      <c r="U18" s="53">
        <f>IF(T17&gt;0,(U17/T17),0%)</f>
        <v>0</v>
      </c>
      <c r="X18" s="445"/>
      <c r="Y18" s="445"/>
      <c r="Z18" s="445"/>
      <c r="AA18" s="445"/>
    </row>
    <row r="19" spans="1:27" x14ac:dyDescent="0.3">
      <c r="A19" s="1"/>
      <c r="D19" s="1"/>
      <c r="E19" s="1"/>
      <c r="F19" s="1"/>
      <c r="G19" s="1"/>
      <c r="N19" s="138"/>
      <c r="R19" s="1"/>
      <c r="S19" s="1"/>
      <c r="T19" s="1"/>
      <c r="U19" s="1"/>
    </row>
    <row r="20" spans="1:27" ht="16.2" thickBot="1" x14ac:dyDescent="0.35">
      <c r="A20" s="1"/>
      <c r="B20" s="451" t="s">
        <v>364</v>
      </c>
      <c r="C20" s="443" t="s">
        <v>232</v>
      </c>
      <c r="D20" s="499" t="s">
        <v>219</v>
      </c>
      <c r="E20" s="499"/>
      <c r="F20" s="499"/>
      <c r="G20" s="499"/>
      <c r="H20" s="499"/>
      <c r="I20" s="499"/>
      <c r="J20" s="499"/>
      <c r="K20" s="499"/>
      <c r="L20" s="499"/>
      <c r="M20" s="499"/>
      <c r="N20" s="138"/>
      <c r="P20" s="451" t="s">
        <v>364</v>
      </c>
      <c r="Q20" s="443" t="s">
        <v>232</v>
      </c>
      <c r="R20" s="499" t="s">
        <v>219</v>
      </c>
      <c r="S20" s="499"/>
      <c r="T20" s="499"/>
      <c r="U20" s="499"/>
      <c r="V20" s="499"/>
      <c r="W20" s="499"/>
      <c r="X20" s="499"/>
      <c r="Y20" s="499"/>
      <c r="Z20" s="499"/>
      <c r="AA20" s="499"/>
    </row>
    <row r="21" spans="1:27" x14ac:dyDescent="0.3">
      <c r="A21" s="1"/>
      <c r="B21" s="451" t="str">
        <f>IF(I17=C17,"X","")</f>
        <v/>
      </c>
      <c r="F21" s="10"/>
      <c r="G21" s="10"/>
      <c r="H21" s="10"/>
      <c r="I21" s="10"/>
      <c r="J21" s="10"/>
      <c r="K21" s="10"/>
      <c r="L21" s="10"/>
      <c r="M21" s="10"/>
      <c r="N21" s="138"/>
      <c r="P21" s="451" t="str">
        <f>IF(W17=Q17,"X","")</f>
        <v/>
      </c>
      <c r="T21" s="10"/>
      <c r="U21" s="10"/>
      <c r="V21" s="10"/>
      <c r="W21" s="10"/>
      <c r="X21" s="10"/>
      <c r="Y21" s="10"/>
      <c r="Z21" s="10"/>
      <c r="AA21" s="10"/>
    </row>
    <row r="22" spans="1:27" x14ac:dyDescent="0.3">
      <c r="A22" s="1"/>
      <c r="C22" s="451">
        <v>3</v>
      </c>
      <c r="D22" s="446" t="str">
        <f>IF(COUNTIF(B23:B28,"X")=3,6,IF(COUNTIF(B26:B28,"X")=2,5,IF(E22="X",3,"")))</f>
        <v/>
      </c>
      <c r="E22" s="455" t="str">
        <f>IF(G$18&gt;0,IF(G$18&gt;=F22,IF(G$18&lt;F23,"X",""),""),"")</f>
        <v/>
      </c>
      <c r="F22" s="454">
        <v>0.1</v>
      </c>
      <c r="G22" s="179">
        <v>0.14990000000000001</v>
      </c>
      <c r="H22" s="174"/>
      <c r="I22" s="174"/>
      <c r="J22" s="174"/>
      <c r="K22" s="174"/>
      <c r="L22" s="174"/>
      <c r="M22" s="175"/>
      <c r="N22" s="138"/>
      <c r="Q22" s="451">
        <v>3</v>
      </c>
      <c r="R22" s="446" t="str">
        <f>IF(COUNTIF(P23:P28,"X")=3,6,IF(COUNTIF(P26:P28,"X")=2,5,IF(S22="X",3,"")))</f>
        <v/>
      </c>
      <c r="S22" s="455" t="str">
        <f>IF(U$18&gt;0,IF(U$18&gt;=T22,IF(U$18&lt;T23,"X",""),""),"")</f>
        <v/>
      </c>
      <c r="T22" s="454">
        <v>0.1</v>
      </c>
      <c r="U22" s="179">
        <v>0.14990000000000001</v>
      </c>
      <c r="V22" s="174"/>
      <c r="W22" s="174"/>
      <c r="X22" s="174"/>
      <c r="Y22" s="174"/>
      <c r="Z22" s="174"/>
      <c r="AA22" s="175"/>
    </row>
    <row r="23" spans="1:27" ht="15.75" customHeight="1" x14ac:dyDescent="0.3">
      <c r="A23" s="1"/>
      <c r="B23" s="451" t="s">
        <v>493</v>
      </c>
      <c r="C23" s="451">
        <v>5</v>
      </c>
      <c r="D23" s="446" t="str">
        <f>IF(COUNTIF(B18:B24,"X")=3,10,IF(COUNTIF(B18:B21,"X")=2,9,IF(E23="X",7,"")))</f>
        <v/>
      </c>
      <c r="E23" s="455" t="str">
        <f>IF(G$18&gt;0,IF(G$18&gt;=F23,IF(G$18&lt;=G23,"X",""),""),"")</f>
        <v/>
      </c>
      <c r="F23" s="454">
        <v>0.15</v>
      </c>
      <c r="G23" s="179">
        <v>1</v>
      </c>
      <c r="H23" s="174"/>
      <c r="I23" s="174"/>
      <c r="J23" s="174"/>
      <c r="K23" s="174"/>
      <c r="L23" s="174"/>
      <c r="M23" s="175"/>
      <c r="N23" s="138"/>
      <c r="P23" s="451" t="s">
        <v>493</v>
      </c>
      <c r="Q23" s="451">
        <v>5</v>
      </c>
      <c r="R23" s="446" t="str">
        <f>IF(COUNTIF(P18:P24,"X")=3,10,IF(COUNTIF(P18:P21,"X")=2,9,IF(S23="X",7,"")))</f>
        <v/>
      </c>
      <c r="S23" s="455" t="str">
        <f>IF(U$18&gt;0,IF(U$18&gt;=T23,IF(U$18&lt;=U23,"X",""),""),"")</f>
        <v/>
      </c>
      <c r="T23" s="454">
        <v>0.15</v>
      </c>
      <c r="U23" s="179">
        <v>1</v>
      </c>
      <c r="V23" s="174"/>
      <c r="W23" s="174"/>
      <c r="X23" s="174"/>
      <c r="Y23" s="174"/>
      <c r="Z23" s="174"/>
      <c r="AA23" s="175"/>
    </row>
    <row r="24" spans="1:27" x14ac:dyDescent="0.3">
      <c r="A24" s="1"/>
      <c r="B24" s="451" t="str">
        <f>IF(AND(L17=C17,I17=C17),"X","")</f>
        <v/>
      </c>
      <c r="C24" s="451">
        <v>6</v>
      </c>
      <c r="D24" s="722" t="s">
        <v>215</v>
      </c>
      <c r="E24" s="723"/>
      <c r="F24" s="723"/>
      <c r="G24" s="723"/>
      <c r="H24" s="723"/>
      <c r="I24" s="723"/>
      <c r="J24" s="723"/>
      <c r="K24" s="723"/>
      <c r="L24" s="723"/>
      <c r="M24" s="724"/>
      <c r="N24" s="138"/>
      <c r="P24" s="451" t="str">
        <f>IF(AND(Z17=Q17,W17=Q17),"X","")</f>
        <v/>
      </c>
      <c r="Q24" s="451">
        <v>6</v>
      </c>
      <c r="R24" s="722" t="s">
        <v>215</v>
      </c>
      <c r="S24" s="723"/>
      <c r="T24" s="723"/>
      <c r="U24" s="723"/>
      <c r="V24" s="723"/>
      <c r="W24" s="723"/>
      <c r="X24" s="723"/>
      <c r="Y24" s="723"/>
      <c r="Z24" s="723"/>
      <c r="AA24" s="724"/>
    </row>
    <row r="25" spans="1:27" x14ac:dyDescent="0.3">
      <c r="A25" s="1"/>
      <c r="B25" s="451" t="s">
        <v>363</v>
      </c>
      <c r="C25" s="451">
        <v>7</v>
      </c>
      <c r="F25" s="11"/>
      <c r="N25" s="138"/>
      <c r="P25" s="451" t="s">
        <v>363</v>
      </c>
      <c r="Q25" s="451">
        <v>7</v>
      </c>
      <c r="T25" s="11"/>
    </row>
    <row r="26" spans="1:27" s="11" customFormat="1" x14ac:dyDescent="0.3">
      <c r="B26" s="67" t="str">
        <f>E22</f>
        <v/>
      </c>
      <c r="C26" s="67">
        <v>9</v>
      </c>
      <c r="N26" s="139"/>
      <c r="O26" s="67"/>
      <c r="P26" s="67" t="str">
        <f>S22</f>
        <v/>
      </c>
      <c r="Q26" s="67">
        <v>9</v>
      </c>
    </row>
    <row r="27" spans="1:27" ht="48.75" customHeight="1" x14ac:dyDescent="0.3">
      <c r="A27" s="1"/>
      <c r="B27" s="451" t="s">
        <v>364</v>
      </c>
      <c r="C27" s="451">
        <v>10</v>
      </c>
      <c r="D27" s="500"/>
      <c r="E27" s="500"/>
      <c r="F27" s="500"/>
      <c r="G27" s="500"/>
      <c r="H27" s="500"/>
      <c r="I27" s="500"/>
      <c r="J27" s="500"/>
      <c r="K27" s="500"/>
      <c r="L27" s="500"/>
      <c r="M27" s="500"/>
      <c r="N27" s="138"/>
      <c r="P27" s="451" t="s">
        <v>364</v>
      </c>
      <c r="Q27" s="451">
        <v>10</v>
      </c>
      <c r="R27" s="500"/>
      <c r="S27" s="500"/>
      <c r="T27" s="500"/>
      <c r="U27" s="500"/>
      <c r="V27" s="500"/>
      <c r="W27" s="500"/>
      <c r="X27" s="500"/>
      <c r="Y27" s="500"/>
      <c r="Z27" s="500"/>
      <c r="AA27" s="500"/>
    </row>
    <row r="28" spans="1:27" s="11" customFormat="1" ht="62.25" customHeight="1" thickBot="1" x14ac:dyDescent="0.35">
      <c r="B28" s="451" t="str">
        <f>IF(I17=C17,"X","")</f>
        <v/>
      </c>
      <c r="C28" s="67"/>
      <c r="D28" s="501"/>
      <c r="E28" s="501"/>
      <c r="F28" s="501"/>
      <c r="G28" s="501"/>
      <c r="H28" s="501"/>
      <c r="I28" s="501"/>
      <c r="J28" s="501"/>
      <c r="K28" s="501"/>
      <c r="L28" s="501"/>
      <c r="M28" s="501"/>
      <c r="N28" s="139"/>
      <c r="O28" s="67"/>
      <c r="P28" s="67" t="str">
        <f>IF(W17=Q17,"X","")</f>
        <v/>
      </c>
      <c r="Q28" s="67"/>
      <c r="R28" s="501"/>
      <c r="S28" s="501"/>
      <c r="T28" s="501"/>
      <c r="U28" s="501"/>
      <c r="V28" s="501"/>
      <c r="W28" s="501"/>
      <c r="X28" s="501"/>
      <c r="Y28" s="501"/>
      <c r="Z28" s="501"/>
      <c r="AA28" s="501"/>
    </row>
    <row r="29" spans="1:27" s="11" customFormat="1" x14ac:dyDescent="0.3">
      <c r="B29" s="67"/>
      <c r="C29" s="67"/>
      <c r="N29" s="136"/>
      <c r="O29" s="67"/>
      <c r="P29" s="67"/>
      <c r="Q29" s="67"/>
    </row>
    <row r="30" spans="1:27" s="11" customFormat="1" x14ac:dyDescent="0.3">
      <c r="B30" s="67"/>
      <c r="C30" s="67"/>
      <c r="N30" s="136"/>
      <c r="O30" s="67"/>
      <c r="P30" s="67"/>
      <c r="Q30" s="67"/>
    </row>
    <row r="31" spans="1:27" s="11" customFormat="1" x14ac:dyDescent="0.3">
      <c r="B31" s="67"/>
      <c r="C31" s="67"/>
      <c r="N31" s="136"/>
      <c r="O31" s="67"/>
      <c r="P31" s="67"/>
      <c r="Q31" s="67"/>
    </row>
    <row r="33" spans="1:27" x14ac:dyDescent="0.3">
      <c r="A33" s="1"/>
      <c r="D33" s="13"/>
      <c r="E33" s="13"/>
      <c r="F33" s="14"/>
      <c r="N33" s="133"/>
      <c r="R33" s="13"/>
      <c r="S33" s="13"/>
      <c r="T33" s="14"/>
    </row>
    <row r="40" spans="1:27" x14ac:dyDescent="0.3">
      <c r="A40" s="1"/>
      <c r="D40" s="1"/>
      <c r="E40" s="1"/>
      <c r="G40" s="1"/>
      <c r="H40" s="1"/>
      <c r="I40" s="1"/>
      <c r="J40" s="1"/>
      <c r="K40" s="1"/>
      <c r="L40" s="1"/>
      <c r="M40" s="1"/>
      <c r="N40" s="133"/>
      <c r="R40" s="1"/>
      <c r="S40" s="1"/>
      <c r="U40" s="1"/>
      <c r="V40" s="1"/>
      <c r="W40" s="1"/>
      <c r="X40" s="1"/>
      <c r="Y40" s="1"/>
      <c r="Z40" s="1"/>
      <c r="AA40" s="1"/>
    </row>
  </sheetData>
  <sheetProtection algorithmName="SHA-512" hashValue="tnuJ2r4rUC45AHQIB6cavuisXLB91buqr25ObBqpY43Zoo/jrUXe8yb88SrJvlg5C8BlWrCpJKr/uLnQSnN4rg==" saltValue="CKDTkoomCegZzSiWQ96rgA==" spinCount="100000" sheet="1" selectLockedCells="1"/>
  <mergeCells count="26">
    <mergeCell ref="D24:M24"/>
    <mergeCell ref="R24:AA24"/>
    <mergeCell ref="D27:M27"/>
    <mergeCell ref="R27:AA27"/>
    <mergeCell ref="D28:M28"/>
    <mergeCell ref="R28:AA28"/>
    <mergeCell ref="I17:J17"/>
    <mergeCell ref="L17:M17"/>
    <mergeCell ref="W17:X17"/>
    <mergeCell ref="Z17:AA17"/>
    <mergeCell ref="D20:M20"/>
    <mergeCell ref="R20:AA20"/>
    <mergeCell ref="H8:I8"/>
    <mergeCell ref="V8:W8"/>
    <mergeCell ref="D14:M14"/>
    <mergeCell ref="R14:AA14"/>
    <mergeCell ref="I16:J16"/>
    <mergeCell ref="L16:M16"/>
    <mergeCell ref="W16:X16"/>
    <mergeCell ref="Z16:AA16"/>
    <mergeCell ref="D2:M2"/>
    <mergeCell ref="R2:AA2"/>
    <mergeCell ref="D3:M3"/>
    <mergeCell ref="R3:AA3"/>
    <mergeCell ref="H6:L6"/>
    <mergeCell ref="V6:Z6"/>
  </mergeCells>
  <dataValidations count="2">
    <dataValidation type="list" allowBlank="1" showInputMessage="1" showErrorMessage="1" sqref="I17:J17 L17:M17 W17:X17 Z17:AA17">
      <formula1>$C$17:$C$19</formula1>
    </dataValidation>
    <dataValidation type="whole" operator="greaterThanOrEqual" allowBlank="1" showInputMessage="1" showErrorMessage="1" sqref="F17:G17 T17:U17">
      <formula1>0</formula1>
    </dataValidation>
  </dataValidations>
  <pageMargins left="0.7" right="0.7" top="0.75" bottom="0.75" header="0.3" footer="0.3"/>
  <pageSetup scale="71" orientation="portrait" r:id="rId1"/>
  <headerFooter>
    <oddFooter>&amp;CTab: &amp;A&amp;RPrint Date: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36"/>
  <sheetViews>
    <sheetView showGridLines="0" view="pageBreakPreview" zoomScale="110" zoomScaleNormal="100" zoomScaleSheetLayoutView="110" workbookViewId="0">
      <selection activeCell="E20" sqref="E20"/>
    </sheetView>
  </sheetViews>
  <sheetFormatPr defaultColWidth="9.109375" defaultRowHeight="15.6" x14ac:dyDescent="0.3"/>
  <cols>
    <col min="1" max="1" width="5.109375" style="3" customWidth="1"/>
    <col min="2" max="3" width="9.109375" style="67" hidden="1" customWidth="1"/>
    <col min="4" max="5" width="4.88671875" style="3" customWidth="1"/>
    <col min="6" max="13" width="12.33203125" style="3" customWidth="1"/>
    <col min="14" max="14" width="1.6640625" style="18" customWidth="1"/>
    <col min="15" max="16" width="9.109375" style="67" hidden="1" customWidth="1"/>
    <col min="17" max="18" width="4.88671875" style="3" customWidth="1"/>
    <col min="19" max="26" width="12.33203125" style="3" customWidth="1"/>
    <col min="27" max="16384" width="9.109375" style="1"/>
  </cols>
  <sheetData>
    <row r="1" spans="1:26" x14ac:dyDescent="0.3">
      <c r="N1" s="140"/>
    </row>
    <row r="2" spans="1:26" x14ac:dyDescent="0.3">
      <c r="A2" s="1"/>
      <c r="D2" s="502" t="s">
        <v>555</v>
      </c>
      <c r="E2" s="502"/>
      <c r="F2" s="502"/>
      <c r="G2" s="502"/>
      <c r="H2" s="502"/>
      <c r="I2" s="502"/>
      <c r="J2" s="502"/>
      <c r="K2" s="502"/>
      <c r="L2" s="502"/>
      <c r="M2" s="502"/>
      <c r="N2" s="138"/>
      <c r="Q2" s="502" t="s">
        <v>555</v>
      </c>
      <c r="R2" s="502"/>
      <c r="S2" s="502"/>
      <c r="T2" s="502"/>
      <c r="U2" s="502"/>
      <c r="V2" s="502"/>
      <c r="W2" s="502"/>
      <c r="X2" s="502"/>
      <c r="Y2" s="502"/>
      <c r="Z2" s="502"/>
    </row>
    <row r="3" spans="1:26" ht="16.2" thickBot="1" x14ac:dyDescent="0.35">
      <c r="A3" s="1"/>
      <c r="D3" s="503" t="s">
        <v>233</v>
      </c>
      <c r="E3" s="503"/>
      <c r="F3" s="503"/>
      <c r="G3" s="503"/>
      <c r="H3" s="503"/>
      <c r="I3" s="503"/>
      <c r="J3" s="503"/>
      <c r="K3" s="503"/>
      <c r="L3" s="503"/>
      <c r="M3" s="503"/>
      <c r="N3" s="138"/>
      <c r="Q3" s="503" t="s">
        <v>234</v>
      </c>
      <c r="R3" s="503"/>
      <c r="S3" s="503"/>
      <c r="T3" s="503"/>
      <c r="U3" s="503"/>
      <c r="V3" s="503"/>
      <c r="W3" s="503"/>
      <c r="X3" s="503"/>
      <c r="Y3" s="503"/>
      <c r="Z3" s="503"/>
    </row>
    <row r="4" spans="1:26" x14ac:dyDescent="0.3">
      <c r="A4" s="1"/>
      <c r="D4" s="2"/>
      <c r="E4" s="2"/>
      <c r="F4" s="2"/>
      <c r="G4" s="2"/>
      <c r="H4" s="2"/>
      <c r="I4" s="2"/>
      <c r="J4" s="2"/>
      <c r="K4" s="2"/>
      <c r="L4" s="2"/>
      <c r="M4" s="2"/>
      <c r="N4" s="138"/>
      <c r="Q4" s="2"/>
      <c r="R4" s="2"/>
      <c r="S4" s="2"/>
      <c r="T4" s="2"/>
      <c r="U4" s="2"/>
      <c r="V4" s="2"/>
      <c r="W4" s="2"/>
      <c r="X4" s="2"/>
      <c r="Y4" s="2"/>
      <c r="Z4" s="2"/>
    </row>
    <row r="5" spans="1:26" x14ac:dyDescent="0.3">
      <c r="A5" s="1"/>
      <c r="D5" s="2"/>
      <c r="E5" s="2"/>
      <c r="G5" s="4" t="s">
        <v>0</v>
      </c>
      <c r="H5" s="57" t="str">
        <f>IF(Summary!E5="","",Summary!E5)</f>
        <v/>
      </c>
      <c r="I5" s="283"/>
      <c r="J5" s="283"/>
      <c r="K5" s="283"/>
      <c r="L5" s="283"/>
      <c r="M5" s="2"/>
      <c r="N5" s="138"/>
      <c r="Q5" s="2"/>
      <c r="R5" s="2"/>
      <c r="T5" s="4" t="s">
        <v>0</v>
      </c>
      <c r="U5" s="57" t="str">
        <f>IF(Summary!$S5="","",Summary!$S5)</f>
        <v/>
      </c>
      <c r="V5" s="283"/>
      <c r="W5" s="283"/>
      <c r="X5" s="283"/>
      <c r="Y5" s="283"/>
      <c r="Z5" s="2"/>
    </row>
    <row r="6" spans="1:26" x14ac:dyDescent="0.3">
      <c r="A6" s="1"/>
      <c r="G6" s="4" t="s">
        <v>1</v>
      </c>
      <c r="H6" s="549" t="str">
        <f>IF(Summary!E6="","",Summary!E6)</f>
        <v/>
      </c>
      <c r="I6" s="550"/>
      <c r="J6" s="550"/>
      <c r="K6" s="550"/>
      <c r="L6" s="551"/>
      <c r="N6" s="138"/>
      <c r="T6" s="4" t="s">
        <v>1</v>
      </c>
      <c r="U6" s="549" t="str">
        <f>IF(Summary!$S6="","",Summary!$S6)</f>
        <v/>
      </c>
      <c r="V6" s="550"/>
      <c r="W6" s="550"/>
      <c r="X6" s="550"/>
      <c r="Y6" s="551"/>
    </row>
    <row r="7" spans="1:26" x14ac:dyDescent="0.3">
      <c r="A7" s="1"/>
      <c r="G7" s="4"/>
      <c r="H7" s="281"/>
      <c r="I7" s="281"/>
      <c r="J7" s="283"/>
      <c r="K7" s="283"/>
      <c r="L7" s="283"/>
      <c r="N7" s="138"/>
      <c r="T7" s="4"/>
      <c r="U7" s="281"/>
      <c r="V7" s="281"/>
      <c r="W7" s="283"/>
      <c r="X7" s="283"/>
      <c r="Y7" s="283"/>
    </row>
    <row r="8" spans="1:26" x14ac:dyDescent="0.3">
      <c r="A8" s="1"/>
      <c r="G8" s="4" t="s">
        <v>228</v>
      </c>
      <c r="H8" s="552" t="str">
        <f>IF(Summary!E8="","",Summary!E8)</f>
        <v/>
      </c>
      <c r="I8" s="552"/>
      <c r="J8" s="283"/>
      <c r="K8" s="283"/>
      <c r="L8" s="283"/>
      <c r="N8" s="138"/>
      <c r="T8" s="4" t="s">
        <v>228</v>
      </c>
      <c r="U8" s="557" t="str">
        <f>IF(Summary!$S8="","",Summary!$S8)</f>
        <v/>
      </c>
      <c r="V8" s="558"/>
      <c r="W8" s="283"/>
      <c r="X8" s="283"/>
      <c r="Y8" s="283"/>
    </row>
    <row r="9" spans="1:26" x14ac:dyDescent="0.3">
      <c r="A9" s="1"/>
      <c r="G9" s="4"/>
      <c r="H9" s="254"/>
      <c r="I9" s="254"/>
      <c r="J9" s="283"/>
      <c r="K9" s="283"/>
      <c r="L9" s="283"/>
      <c r="N9" s="138"/>
      <c r="T9" s="4"/>
      <c r="U9" s="254"/>
      <c r="V9" s="254"/>
      <c r="W9" s="283"/>
      <c r="X9" s="283"/>
      <c r="Y9" s="283"/>
    </row>
    <row r="10" spans="1:26" x14ac:dyDescent="0.3">
      <c r="A10" s="1"/>
      <c r="G10" s="4" t="s">
        <v>225</v>
      </c>
      <c r="H10" s="59">
        <f>IF(B21&lt;=1,SUM(D20:D20),"")</f>
        <v>0</v>
      </c>
      <c r="I10" s="254"/>
      <c r="J10" s="283"/>
      <c r="K10" s="283"/>
      <c r="L10" s="283"/>
      <c r="N10" s="138"/>
      <c r="T10" s="4" t="s">
        <v>226</v>
      </c>
      <c r="U10" s="59">
        <f>IF(O21&lt;=1,SUM(Q20:Q20),"")</f>
        <v>0</v>
      </c>
      <c r="V10" s="254"/>
      <c r="W10" s="283"/>
      <c r="X10" s="283"/>
      <c r="Y10" s="283"/>
    </row>
    <row r="11" spans="1:26" ht="16.2" thickBot="1" x14ac:dyDescent="0.35">
      <c r="A11" s="1"/>
      <c r="D11" s="5"/>
      <c r="E11" s="5"/>
      <c r="F11" s="5"/>
      <c r="G11" s="5"/>
      <c r="H11" s="5"/>
      <c r="I11" s="5"/>
      <c r="J11" s="5"/>
      <c r="K11" s="5"/>
      <c r="L11" s="5"/>
      <c r="M11" s="5"/>
      <c r="N11" s="138"/>
      <c r="Q11" s="5"/>
      <c r="R11" s="5"/>
      <c r="S11" s="5"/>
      <c r="T11" s="5"/>
      <c r="U11" s="5"/>
      <c r="V11" s="5"/>
      <c r="W11" s="5"/>
      <c r="X11" s="5"/>
      <c r="Y11" s="5"/>
      <c r="Z11" s="5"/>
    </row>
    <row r="12" spans="1:26" x14ac:dyDescent="0.3">
      <c r="N12" s="140"/>
    </row>
    <row r="13" spans="1:26" x14ac:dyDescent="0.3">
      <c r="A13" s="1"/>
      <c r="D13" s="7"/>
      <c r="E13" s="7"/>
      <c r="F13" s="7"/>
      <c r="G13" s="7"/>
      <c r="H13" s="7"/>
      <c r="I13" s="7"/>
      <c r="J13" s="7"/>
      <c r="K13" s="7"/>
      <c r="L13" s="7"/>
      <c r="M13" s="7"/>
      <c r="N13" s="138"/>
      <c r="Q13" s="7"/>
      <c r="R13" s="7"/>
      <c r="S13" s="7"/>
      <c r="T13" s="7"/>
      <c r="U13" s="7"/>
      <c r="V13" s="7"/>
      <c r="W13" s="7"/>
      <c r="X13" s="7"/>
      <c r="Y13" s="7"/>
      <c r="Z13" s="7"/>
    </row>
    <row r="14" spans="1:26" x14ac:dyDescent="0.3">
      <c r="A14" s="1"/>
      <c r="D14" s="566" t="s">
        <v>554</v>
      </c>
      <c r="E14" s="566"/>
      <c r="F14" s="566"/>
      <c r="G14" s="566"/>
      <c r="H14" s="566"/>
      <c r="I14" s="566"/>
      <c r="J14" s="566"/>
      <c r="K14" s="566"/>
      <c r="L14" s="566"/>
      <c r="M14" s="566"/>
      <c r="N14" s="138"/>
      <c r="Q14" s="566" t="s">
        <v>554</v>
      </c>
      <c r="R14" s="566"/>
      <c r="S14" s="566"/>
      <c r="T14" s="566"/>
      <c r="U14" s="566"/>
      <c r="V14" s="566"/>
      <c r="W14" s="566"/>
      <c r="X14" s="566"/>
      <c r="Y14" s="566"/>
      <c r="Z14" s="566"/>
    </row>
    <row r="15" spans="1:26" x14ac:dyDescent="0.3">
      <c r="A15" s="1"/>
      <c r="C15" s="67" t="s">
        <v>4</v>
      </c>
      <c r="N15" s="138"/>
      <c r="P15" s="67" t="s">
        <v>4</v>
      </c>
    </row>
    <row r="16" spans="1:26" x14ac:dyDescent="0.3">
      <c r="A16" s="1"/>
      <c r="D16" s="543" t="str">
        <f>IF(B21&gt;1,"ERROR: SELECT ONLY ONE","")</f>
        <v/>
      </c>
      <c r="E16" s="543"/>
      <c r="F16" s="543"/>
      <c r="G16" s="543"/>
      <c r="H16" s="543"/>
      <c r="I16" s="543"/>
      <c r="J16" s="543"/>
      <c r="K16" s="543"/>
      <c r="L16" s="543"/>
      <c r="M16" s="543"/>
      <c r="N16" s="138"/>
      <c r="Q16" s="543" t="str">
        <f>IF(O21&gt;1,"ERROR: SELECT ONLY ONE","")</f>
        <v/>
      </c>
      <c r="R16" s="543"/>
      <c r="S16" s="543"/>
      <c r="T16" s="543"/>
      <c r="U16" s="543"/>
      <c r="V16" s="543"/>
      <c r="W16" s="543"/>
      <c r="X16" s="543"/>
      <c r="Y16" s="543"/>
      <c r="Z16" s="543"/>
    </row>
    <row r="17" spans="1:26" x14ac:dyDescent="0.3">
      <c r="A17" s="1"/>
      <c r="D17" s="1"/>
      <c r="E17" s="1"/>
      <c r="F17" s="1"/>
      <c r="G17" s="1"/>
      <c r="N17" s="138"/>
      <c r="Q17" s="1"/>
      <c r="R17" s="1"/>
      <c r="S17" s="1"/>
      <c r="T17" s="1"/>
    </row>
    <row r="18" spans="1:26" ht="16.2" thickBot="1" x14ac:dyDescent="0.35">
      <c r="A18" s="1"/>
      <c r="D18" s="499" t="s">
        <v>556</v>
      </c>
      <c r="E18" s="499"/>
      <c r="F18" s="499"/>
      <c r="G18" s="499"/>
      <c r="H18" s="499"/>
      <c r="I18" s="499"/>
      <c r="J18" s="499"/>
      <c r="K18" s="499"/>
      <c r="L18" s="499"/>
      <c r="M18" s="499"/>
      <c r="N18" s="138"/>
      <c r="Q18" s="499" t="s">
        <v>557</v>
      </c>
      <c r="R18" s="499"/>
      <c r="S18" s="499"/>
      <c r="T18" s="499"/>
      <c r="U18" s="499"/>
      <c r="V18" s="499"/>
      <c r="W18" s="499"/>
      <c r="X18" s="499"/>
      <c r="Y18" s="499"/>
      <c r="Z18" s="499"/>
    </row>
    <row r="19" spans="1:26" x14ac:dyDescent="0.3">
      <c r="A19" s="1"/>
      <c r="B19" s="223" t="s">
        <v>245</v>
      </c>
      <c r="C19" s="223" t="s">
        <v>232</v>
      </c>
      <c r="F19" s="10"/>
      <c r="G19" s="10"/>
      <c r="H19" s="10"/>
      <c r="I19" s="10"/>
      <c r="J19" s="10"/>
      <c r="K19" s="10"/>
      <c r="L19" s="10"/>
      <c r="M19" s="10"/>
      <c r="N19" s="138"/>
      <c r="O19" s="223" t="s">
        <v>245</v>
      </c>
      <c r="P19" s="223" t="s">
        <v>232</v>
      </c>
      <c r="S19" s="10"/>
      <c r="T19" s="10"/>
      <c r="U19" s="10"/>
      <c r="V19" s="10"/>
      <c r="W19" s="10"/>
      <c r="X19" s="10"/>
      <c r="Y19" s="10"/>
      <c r="Z19" s="10"/>
    </row>
    <row r="20" spans="1:26" ht="61.2" customHeight="1" x14ac:dyDescent="0.3">
      <c r="A20" s="1"/>
      <c r="B20" s="67">
        <f>IF(E20="X",1,0)</f>
        <v>0</v>
      </c>
      <c r="C20" s="67">
        <v>5</v>
      </c>
      <c r="D20" s="17" t="str">
        <f>IF(E20="X",C20,"")</f>
        <v/>
      </c>
      <c r="E20" s="64"/>
      <c r="F20" s="574" t="s">
        <v>468</v>
      </c>
      <c r="G20" s="725"/>
      <c r="H20" s="725"/>
      <c r="I20" s="725"/>
      <c r="J20" s="725"/>
      <c r="K20" s="725"/>
      <c r="L20" s="725"/>
      <c r="M20" s="725"/>
      <c r="N20" s="138"/>
      <c r="O20" s="67">
        <f>IF(R20="X",1,0)</f>
        <v>0</v>
      </c>
      <c r="P20" s="67">
        <v>5</v>
      </c>
      <c r="Q20" s="17" t="str">
        <f>IF(R20="X",P20,"")</f>
        <v/>
      </c>
      <c r="R20" s="236"/>
      <c r="S20" s="574" t="s">
        <v>468</v>
      </c>
      <c r="T20" s="725"/>
      <c r="U20" s="725"/>
      <c r="V20" s="725"/>
      <c r="W20" s="725"/>
      <c r="X20" s="725"/>
      <c r="Y20" s="725"/>
      <c r="Z20" s="725"/>
    </row>
    <row r="21" spans="1:26" ht="15" customHeight="1" x14ac:dyDescent="0.3">
      <c r="A21" s="1"/>
      <c r="B21" s="68"/>
      <c r="F21" s="11"/>
      <c r="N21" s="138"/>
      <c r="O21" s="68"/>
      <c r="S21" s="11"/>
    </row>
    <row r="22" spans="1:26" s="11" customFormat="1" ht="15" customHeight="1" x14ac:dyDescent="0.3">
      <c r="B22" s="67"/>
      <c r="C22" s="67"/>
      <c r="N22" s="139"/>
      <c r="O22" s="67"/>
      <c r="P22" s="67"/>
    </row>
    <row r="23" spans="1:26" ht="48.75" customHeight="1" x14ac:dyDescent="0.3">
      <c r="A23" s="1"/>
      <c r="D23" s="500"/>
      <c r="E23" s="500"/>
      <c r="F23" s="500"/>
      <c r="G23" s="500"/>
      <c r="H23" s="500"/>
      <c r="I23" s="500"/>
      <c r="J23" s="500"/>
      <c r="K23" s="500"/>
      <c r="L23" s="500"/>
      <c r="M23" s="500"/>
      <c r="N23" s="138"/>
      <c r="Q23" s="500"/>
      <c r="R23" s="500"/>
      <c r="S23" s="500"/>
      <c r="T23" s="500"/>
      <c r="U23" s="500"/>
      <c r="V23" s="500"/>
      <c r="W23" s="500"/>
      <c r="X23" s="500"/>
      <c r="Y23" s="500"/>
      <c r="Z23" s="500"/>
    </row>
    <row r="24" spans="1:26" s="11" customFormat="1" ht="62.25" customHeight="1" thickBot="1" x14ac:dyDescent="0.35">
      <c r="B24" s="67"/>
      <c r="C24" s="67"/>
      <c r="D24" s="501"/>
      <c r="E24" s="501"/>
      <c r="F24" s="501"/>
      <c r="G24" s="501"/>
      <c r="H24" s="501"/>
      <c r="I24" s="501"/>
      <c r="J24" s="501"/>
      <c r="K24" s="501"/>
      <c r="L24" s="501"/>
      <c r="M24" s="501"/>
      <c r="N24" s="139"/>
      <c r="O24" s="67"/>
      <c r="P24" s="67"/>
      <c r="Q24" s="501"/>
      <c r="R24" s="501"/>
      <c r="S24" s="501"/>
      <c r="T24" s="501"/>
      <c r="U24" s="501"/>
      <c r="V24" s="501"/>
      <c r="W24" s="501"/>
      <c r="X24" s="501"/>
      <c r="Y24" s="501"/>
      <c r="Z24" s="501"/>
    </row>
    <row r="25" spans="1:26" s="11" customFormat="1" ht="15" customHeight="1" x14ac:dyDescent="0.3">
      <c r="B25" s="67"/>
      <c r="C25" s="67"/>
      <c r="N25" s="136"/>
      <c r="O25" s="67"/>
      <c r="P25" s="67"/>
    </row>
    <row r="26" spans="1:26" s="11" customFormat="1" ht="15" customHeight="1" x14ac:dyDescent="0.3">
      <c r="B26" s="67"/>
      <c r="C26" s="67"/>
      <c r="N26" s="136"/>
      <c r="O26" s="67"/>
      <c r="P26" s="67"/>
    </row>
    <row r="27" spans="1:26" s="11" customFormat="1" ht="15" customHeight="1" x14ac:dyDescent="0.3">
      <c r="B27" s="67"/>
      <c r="C27" s="67"/>
      <c r="N27" s="136"/>
      <c r="O27" s="67"/>
      <c r="P27" s="67"/>
    </row>
    <row r="29" spans="1:26" ht="15" customHeight="1" x14ac:dyDescent="0.3">
      <c r="A29" s="1"/>
      <c r="D29" s="13"/>
      <c r="E29" s="13"/>
      <c r="F29" s="14"/>
      <c r="N29" s="133"/>
      <c r="Q29" s="13"/>
      <c r="R29" s="13"/>
      <c r="S29" s="14"/>
    </row>
    <row r="36" spans="1:26" x14ac:dyDescent="0.3">
      <c r="A36" s="1"/>
      <c r="D36" s="1"/>
      <c r="E36" s="1"/>
      <c r="G36" s="1"/>
      <c r="H36" s="1"/>
      <c r="I36" s="1"/>
      <c r="J36" s="1"/>
      <c r="K36" s="1"/>
      <c r="L36" s="1"/>
      <c r="M36" s="1"/>
      <c r="N36" s="133"/>
      <c r="Q36" s="1"/>
      <c r="R36" s="1"/>
      <c r="T36" s="1"/>
      <c r="U36" s="1"/>
      <c r="V36" s="1"/>
      <c r="W36" s="1"/>
      <c r="X36" s="1"/>
      <c r="Y36" s="1"/>
      <c r="Z36" s="1"/>
    </row>
  </sheetData>
  <sheetProtection algorithmName="SHA-512" hashValue="jbL84ol/s7yZ4uqUM+qzYh+k1TeeHyuW/ThMWM/JrqIukGKBNdb975DRQ2KD/6eLl3Az5JFw/pp1B6EzkicQPQ==" saltValue="ZED8MZeM/UzFZBI/1ydS4A==" spinCount="100000" sheet="1" selectLockedCells="1"/>
  <mergeCells count="20">
    <mergeCell ref="Q3:Z3"/>
    <mergeCell ref="U6:Y6"/>
    <mergeCell ref="U8:V8"/>
    <mergeCell ref="Q23:Z23"/>
    <mergeCell ref="Q24:Z24"/>
    <mergeCell ref="D24:M24"/>
    <mergeCell ref="D2:M2"/>
    <mergeCell ref="D3:M3"/>
    <mergeCell ref="H6:L6"/>
    <mergeCell ref="H8:I8"/>
    <mergeCell ref="D14:M14"/>
    <mergeCell ref="D16:M16"/>
    <mergeCell ref="D18:M18"/>
    <mergeCell ref="F20:M20"/>
    <mergeCell ref="D23:M23"/>
    <mergeCell ref="Q14:Z14"/>
    <mergeCell ref="Q16:Z16"/>
    <mergeCell ref="Q18:Z18"/>
    <mergeCell ref="S20:Z20"/>
    <mergeCell ref="Q2:Z2"/>
  </mergeCells>
  <dataValidations count="1">
    <dataValidation type="list" allowBlank="1" showInputMessage="1" showErrorMessage="1" sqref="E20 R20">
      <formula1>C$14:C$15</formula1>
    </dataValidation>
  </dataValidations>
  <pageMargins left="0.7" right="0.7" top="0.75" bottom="0.75" header="0.3" footer="0.3"/>
  <pageSetup scale="71" orientation="portrait" r:id="rId1"/>
  <headerFooter>
    <oddFooter>&amp;CTab: &amp;A&amp;RPrint Date: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36"/>
  <sheetViews>
    <sheetView showGridLines="0" view="pageBreakPreview" zoomScale="110" zoomScaleNormal="100" zoomScaleSheetLayoutView="110" workbookViewId="0">
      <selection activeCell="E20" sqref="E20"/>
    </sheetView>
  </sheetViews>
  <sheetFormatPr defaultColWidth="9.109375" defaultRowHeight="15.6" x14ac:dyDescent="0.3"/>
  <cols>
    <col min="1" max="1" width="5.109375" style="3" customWidth="1"/>
    <col min="2" max="3" width="9.109375" style="67" hidden="1" customWidth="1"/>
    <col min="4" max="5" width="4.88671875" style="3" customWidth="1"/>
    <col min="6" max="13" width="12.33203125" style="3" customWidth="1"/>
    <col min="14" max="14" width="1.6640625" style="18" customWidth="1"/>
    <col min="15" max="16" width="9.109375" style="67" hidden="1" customWidth="1"/>
    <col min="17" max="18" width="4.88671875" style="3" customWidth="1"/>
    <col min="19" max="26" width="12.33203125" style="3" customWidth="1"/>
    <col min="27" max="16384" width="9.109375" style="1"/>
  </cols>
  <sheetData>
    <row r="1" spans="1:26" x14ac:dyDescent="0.3">
      <c r="N1" s="140"/>
    </row>
    <row r="2" spans="1:26" x14ac:dyDescent="0.3">
      <c r="A2" s="1"/>
      <c r="D2" s="502" t="s">
        <v>558</v>
      </c>
      <c r="E2" s="502"/>
      <c r="F2" s="502"/>
      <c r="G2" s="502"/>
      <c r="H2" s="502"/>
      <c r="I2" s="502"/>
      <c r="J2" s="502"/>
      <c r="K2" s="502"/>
      <c r="L2" s="502"/>
      <c r="M2" s="502"/>
      <c r="N2" s="138"/>
      <c r="Q2" s="502" t="s">
        <v>558</v>
      </c>
      <c r="R2" s="502"/>
      <c r="S2" s="502"/>
      <c r="T2" s="502"/>
      <c r="U2" s="502"/>
      <c r="V2" s="502"/>
      <c r="W2" s="502"/>
      <c r="X2" s="502"/>
      <c r="Y2" s="502"/>
      <c r="Z2" s="502"/>
    </row>
    <row r="3" spans="1:26" ht="16.2" thickBot="1" x14ac:dyDescent="0.35">
      <c r="A3" s="1"/>
      <c r="D3" s="503" t="s">
        <v>233</v>
      </c>
      <c r="E3" s="503"/>
      <c r="F3" s="503"/>
      <c r="G3" s="503"/>
      <c r="H3" s="503"/>
      <c r="I3" s="503"/>
      <c r="J3" s="503"/>
      <c r="K3" s="503"/>
      <c r="L3" s="503"/>
      <c r="M3" s="503"/>
      <c r="N3" s="138"/>
      <c r="Q3" s="503" t="s">
        <v>234</v>
      </c>
      <c r="R3" s="503"/>
      <c r="S3" s="503"/>
      <c r="T3" s="503"/>
      <c r="U3" s="503"/>
      <c r="V3" s="503"/>
      <c r="W3" s="503"/>
      <c r="X3" s="503"/>
      <c r="Y3" s="503"/>
      <c r="Z3" s="503"/>
    </row>
    <row r="4" spans="1:26" x14ac:dyDescent="0.3">
      <c r="A4" s="1"/>
      <c r="D4" s="2"/>
      <c r="E4" s="2"/>
      <c r="F4" s="2"/>
      <c r="G4" s="2"/>
      <c r="H4" s="2"/>
      <c r="I4" s="2"/>
      <c r="J4" s="2"/>
      <c r="K4" s="2"/>
      <c r="L4" s="2"/>
      <c r="M4" s="2"/>
      <c r="N4" s="138"/>
      <c r="Q4" s="2"/>
      <c r="R4" s="2"/>
      <c r="S4" s="2"/>
      <c r="T4" s="2"/>
      <c r="U4" s="2"/>
      <c r="V4" s="2"/>
      <c r="W4" s="2"/>
      <c r="X4" s="2"/>
      <c r="Y4" s="2"/>
      <c r="Z4" s="2"/>
    </row>
    <row r="5" spans="1:26" x14ac:dyDescent="0.3">
      <c r="A5" s="1"/>
      <c r="D5" s="2"/>
      <c r="E5" s="2"/>
      <c r="G5" s="4" t="s">
        <v>0</v>
      </c>
      <c r="H5" s="57" t="str">
        <f>IF(Summary!E5="","",Summary!E5)</f>
        <v/>
      </c>
      <c r="I5" s="283"/>
      <c r="J5" s="283"/>
      <c r="K5" s="283"/>
      <c r="L5" s="283"/>
      <c r="M5" s="2"/>
      <c r="N5" s="138"/>
      <c r="Q5" s="2"/>
      <c r="R5" s="2"/>
      <c r="T5" s="4" t="s">
        <v>0</v>
      </c>
      <c r="U5" s="57" t="str">
        <f>IF(Summary!$S5="","",Summary!$S5)</f>
        <v/>
      </c>
      <c r="V5" s="283"/>
      <c r="W5" s="283"/>
      <c r="X5" s="283"/>
      <c r="Y5" s="283"/>
      <c r="Z5" s="2"/>
    </row>
    <row r="6" spans="1:26" x14ac:dyDescent="0.3">
      <c r="A6" s="1"/>
      <c r="G6" s="4" t="s">
        <v>1</v>
      </c>
      <c r="H6" s="549" t="str">
        <f>IF(Summary!E6="","",Summary!E6)</f>
        <v/>
      </c>
      <c r="I6" s="550"/>
      <c r="J6" s="550"/>
      <c r="K6" s="550"/>
      <c r="L6" s="551"/>
      <c r="N6" s="138"/>
      <c r="T6" s="4" t="s">
        <v>1</v>
      </c>
      <c r="U6" s="549" t="str">
        <f>IF(Summary!$S6="","",Summary!$S6)</f>
        <v/>
      </c>
      <c r="V6" s="550"/>
      <c r="W6" s="550"/>
      <c r="X6" s="550"/>
      <c r="Y6" s="551"/>
    </row>
    <row r="7" spans="1:26" x14ac:dyDescent="0.3">
      <c r="A7" s="1"/>
      <c r="G7" s="4"/>
      <c r="H7" s="281"/>
      <c r="I7" s="281"/>
      <c r="J7" s="283"/>
      <c r="K7" s="283"/>
      <c r="L7" s="283"/>
      <c r="N7" s="138"/>
      <c r="T7" s="4"/>
      <c r="U7" s="281"/>
      <c r="V7" s="281"/>
      <c r="W7" s="283"/>
      <c r="X7" s="283"/>
      <c r="Y7" s="283"/>
    </row>
    <row r="8" spans="1:26" x14ac:dyDescent="0.3">
      <c r="A8" s="1"/>
      <c r="G8" s="4" t="s">
        <v>228</v>
      </c>
      <c r="H8" s="552" t="str">
        <f>IF(Summary!E8="","",Summary!E8)</f>
        <v/>
      </c>
      <c r="I8" s="552"/>
      <c r="J8" s="283"/>
      <c r="K8" s="283"/>
      <c r="L8" s="283"/>
      <c r="N8" s="138"/>
      <c r="T8" s="4" t="s">
        <v>228</v>
      </c>
      <c r="U8" s="557" t="str">
        <f>IF(Summary!$S8="","",Summary!$S8)</f>
        <v/>
      </c>
      <c r="V8" s="558"/>
      <c r="W8" s="283"/>
      <c r="X8" s="283"/>
      <c r="Y8" s="283"/>
    </row>
    <row r="9" spans="1:26" x14ac:dyDescent="0.3">
      <c r="A9" s="1"/>
      <c r="G9" s="4"/>
      <c r="H9" s="254"/>
      <c r="I9" s="254"/>
      <c r="J9" s="283"/>
      <c r="K9" s="283"/>
      <c r="L9" s="283"/>
      <c r="N9" s="138"/>
      <c r="T9" s="4"/>
      <c r="U9" s="254"/>
      <c r="V9" s="254"/>
      <c r="W9" s="283"/>
      <c r="X9" s="283"/>
      <c r="Y9" s="283"/>
    </row>
    <row r="10" spans="1:26" x14ac:dyDescent="0.3">
      <c r="A10" s="1"/>
      <c r="G10" s="4" t="s">
        <v>225</v>
      </c>
      <c r="H10" s="59">
        <f>SUM(D20)</f>
        <v>0</v>
      </c>
      <c r="I10" s="254"/>
      <c r="J10" s="283"/>
      <c r="K10" s="283"/>
      <c r="L10" s="283"/>
      <c r="N10" s="138"/>
      <c r="T10" s="4" t="s">
        <v>226</v>
      </c>
      <c r="U10" s="59">
        <f>SUM(Q20)</f>
        <v>0</v>
      </c>
      <c r="V10" s="254"/>
      <c r="W10" s="283"/>
      <c r="X10" s="283"/>
      <c r="Y10" s="283"/>
    </row>
    <row r="11" spans="1:26" ht="16.2" thickBot="1" x14ac:dyDescent="0.35">
      <c r="A11" s="1"/>
      <c r="D11" s="5"/>
      <c r="E11" s="5"/>
      <c r="F11" s="5"/>
      <c r="G11" s="5"/>
      <c r="H11" s="5"/>
      <c r="I11" s="5"/>
      <c r="J11" s="5"/>
      <c r="K11" s="5"/>
      <c r="L11" s="5"/>
      <c r="M11" s="5"/>
      <c r="N11" s="138"/>
      <c r="Q11" s="5"/>
      <c r="R11" s="5"/>
      <c r="S11" s="5"/>
      <c r="T11" s="5"/>
      <c r="U11" s="5"/>
      <c r="V11" s="5"/>
      <c r="W11" s="5"/>
      <c r="X11" s="5"/>
      <c r="Y11" s="5"/>
      <c r="Z11" s="5"/>
    </row>
    <row r="12" spans="1:26" x14ac:dyDescent="0.3">
      <c r="N12" s="140"/>
    </row>
    <row r="13" spans="1:26" x14ac:dyDescent="0.3">
      <c r="A13" s="1"/>
      <c r="D13" s="7"/>
      <c r="E13" s="7"/>
      <c r="F13" s="7"/>
      <c r="G13" s="7"/>
      <c r="H13" s="7"/>
      <c r="I13" s="7"/>
      <c r="J13" s="7"/>
      <c r="K13" s="7"/>
      <c r="L13" s="7"/>
      <c r="M13" s="7"/>
      <c r="N13" s="138"/>
      <c r="Q13" s="7"/>
      <c r="R13" s="7"/>
      <c r="S13" s="7"/>
      <c r="T13" s="7"/>
      <c r="U13" s="7"/>
      <c r="V13" s="7"/>
      <c r="W13" s="7"/>
      <c r="X13" s="7"/>
      <c r="Y13" s="7"/>
      <c r="Z13" s="7"/>
    </row>
    <row r="14" spans="1:26" ht="36.75" customHeight="1" x14ac:dyDescent="0.3">
      <c r="A14" s="1"/>
      <c r="D14" s="571" t="s">
        <v>470</v>
      </c>
      <c r="E14" s="571"/>
      <c r="F14" s="571"/>
      <c r="G14" s="571"/>
      <c r="H14" s="571"/>
      <c r="I14" s="571"/>
      <c r="J14" s="571"/>
      <c r="K14" s="571"/>
      <c r="L14" s="571"/>
      <c r="M14" s="571"/>
      <c r="N14" s="138"/>
      <c r="Q14" s="571" t="s">
        <v>470</v>
      </c>
      <c r="R14" s="571"/>
      <c r="S14" s="571"/>
      <c r="T14" s="571"/>
      <c r="U14" s="571"/>
      <c r="V14" s="571"/>
      <c r="W14" s="571"/>
      <c r="X14" s="571"/>
      <c r="Y14" s="571"/>
      <c r="Z14" s="571"/>
    </row>
    <row r="15" spans="1:26" x14ac:dyDescent="0.3">
      <c r="A15" s="1"/>
      <c r="C15" s="67" t="s">
        <v>4</v>
      </c>
      <c r="N15" s="138"/>
      <c r="P15" s="67" t="s">
        <v>4</v>
      </c>
    </row>
    <row r="16" spans="1:26" hidden="1" x14ac:dyDescent="0.3">
      <c r="A16" s="1"/>
      <c r="D16" s="543" t="str">
        <f>IF(B21&gt;1,"ERROR: SELECT ONLY ONE","")</f>
        <v/>
      </c>
      <c r="E16" s="543"/>
      <c r="F16" s="543"/>
      <c r="G16" s="543"/>
      <c r="H16" s="543"/>
      <c r="I16" s="543"/>
      <c r="J16" s="543"/>
      <c r="K16" s="543"/>
      <c r="L16" s="543"/>
      <c r="M16" s="543"/>
      <c r="N16" s="138"/>
      <c r="Q16" s="543" t="str">
        <f>IF(O21&gt;1,"ERROR: SELECT ONLY ONE","")</f>
        <v/>
      </c>
      <c r="R16" s="543"/>
      <c r="S16" s="543"/>
      <c r="T16" s="543"/>
      <c r="U16" s="543"/>
      <c r="V16" s="543"/>
      <c r="W16" s="543"/>
      <c r="X16" s="543"/>
      <c r="Y16" s="543"/>
      <c r="Z16" s="543"/>
    </row>
    <row r="17" spans="1:26" x14ac:dyDescent="0.3">
      <c r="A17" s="1"/>
      <c r="D17" s="1"/>
      <c r="E17" s="1"/>
      <c r="F17" s="1"/>
      <c r="G17" s="1"/>
      <c r="N17" s="138"/>
      <c r="Q17" s="1"/>
      <c r="R17" s="1"/>
      <c r="S17" s="1"/>
      <c r="T17" s="1"/>
    </row>
    <row r="18" spans="1:26" ht="16.2" thickBot="1" x14ac:dyDescent="0.35">
      <c r="A18" s="1"/>
      <c r="D18" s="499" t="s">
        <v>406</v>
      </c>
      <c r="E18" s="499"/>
      <c r="F18" s="499"/>
      <c r="G18" s="499"/>
      <c r="H18" s="499"/>
      <c r="I18" s="499"/>
      <c r="J18" s="499"/>
      <c r="K18" s="499"/>
      <c r="L18" s="499"/>
      <c r="M18" s="499"/>
      <c r="N18" s="138"/>
      <c r="Q18" s="499" t="s">
        <v>406</v>
      </c>
      <c r="R18" s="499"/>
      <c r="S18" s="499"/>
      <c r="T18" s="499"/>
      <c r="U18" s="499"/>
      <c r="V18" s="499"/>
      <c r="W18" s="499"/>
      <c r="X18" s="499"/>
      <c r="Y18" s="499"/>
      <c r="Z18" s="499"/>
    </row>
    <row r="19" spans="1:26" x14ac:dyDescent="0.3">
      <c r="A19" s="1"/>
      <c r="B19" s="223"/>
      <c r="C19" s="223" t="s">
        <v>232</v>
      </c>
      <c r="F19" s="10"/>
      <c r="G19" s="10"/>
      <c r="H19" s="10"/>
      <c r="I19" s="10"/>
      <c r="J19" s="10"/>
      <c r="K19" s="10"/>
      <c r="L19" s="10"/>
      <c r="M19" s="10"/>
      <c r="N19" s="138"/>
      <c r="O19" s="223"/>
      <c r="P19" s="223" t="s">
        <v>232</v>
      </c>
      <c r="S19" s="10"/>
      <c r="T19" s="10"/>
      <c r="U19" s="10"/>
      <c r="V19" s="10"/>
      <c r="W19" s="10"/>
      <c r="X19" s="10"/>
      <c r="Y19" s="10"/>
      <c r="Z19" s="10"/>
    </row>
    <row r="20" spans="1:26" ht="36" customHeight="1" x14ac:dyDescent="0.3">
      <c r="A20" s="1"/>
      <c r="C20" s="67">
        <v>2</v>
      </c>
      <c r="D20" s="17" t="str">
        <f>IF(E20="X",C20,"")</f>
        <v/>
      </c>
      <c r="E20" s="64"/>
      <c r="F20" s="574" t="s">
        <v>541</v>
      </c>
      <c r="G20" s="574"/>
      <c r="H20" s="574"/>
      <c r="I20" s="574"/>
      <c r="J20" s="574"/>
      <c r="K20" s="574"/>
      <c r="L20" s="574"/>
      <c r="M20" s="574"/>
      <c r="N20" s="138"/>
      <c r="P20" s="67">
        <v>2</v>
      </c>
      <c r="Q20" s="17" t="str">
        <f>IF(R20="X",P20,"")</f>
        <v/>
      </c>
      <c r="R20" s="236"/>
      <c r="S20" s="574" t="s">
        <v>541</v>
      </c>
      <c r="T20" s="574"/>
      <c r="U20" s="574"/>
      <c r="V20" s="574"/>
      <c r="W20" s="574"/>
      <c r="X20" s="574"/>
      <c r="Y20" s="574"/>
      <c r="Z20" s="574"/>
    </row>
    <row r="21" spans="1:26" ht="15" customHeight="1" x14ac:dyDescent="0.3">
      <c r="A21" s="1"/>
      <c r="B21" s="68"/>
      <c r="F21" s="11"/>
      <c r="N21" s="138"/>
      <c r="O21" s="68"/>
      <c r="S21" s="11"/>
    </row>
    <row r="22" spans="1:26" s="11" customFormat="1" ht="15" customHeight="1" x14ac:dyDescent="0.3">
      <c r="B22" s="67"/>
      <c r="C22" s="67"/>
      <c r="N22" s="139"/>
      <c r="O22" s="67"/>
      <c r="P22" s="67"/>
    </row>
    <row r="23" spans="1:26" ht="48.75" customHeight="1" x14ac:dyDescent="0.3">
      <c r="A23" s="1"/>
      <c r="D23" s="500"/>
      <c r="E23" s="500"/>
      <c r="F23" s="500"/>
      <c r="G23" s="500"/>
      <c r="H23" s="500"/>
      <c r="I23" s="500"/>
      <c r="J23" s="500"/>
      <c r="K23" s="500"/>
      <c r="L23" s="500"/>
      <c r="M23" s="500"/>
      <c r="N23" s="138"/>
      <c r="Q23" s="500"/>
      <c r="R23" s="500"/>
      <c r="S23" s="500"/>
      <c r="T23" s="500"/>
      <c r="U23" s="500"/>
      <c r="V23" s="500"/>
      <c r="W23" s="500"/>
      <c r="X23" s="500"/>
      <c r="Y23" s="500"/>
      <c r="Z23" s="500"/>
    </row>
    <row r="24" spans="1:26" s="11" customFormat="1" ht="62.25" customHeight="1" thickBot="1" x14ac:dyDescent="0.35">
      <c r="B24" s="67"/>
      <c r="C24" s="67"/>
      <c r="D24" s="501"/>
      <c r="E24" s="501"/>
      <c r="F24" s="501"/>
      <c r="G24" s="501"/>
      <c r="H24" s="501"/>
      <c r="I24" s="501"/>
      <c r="J24" s="501"/>
      <c r="K24" s="501"/>
      <c r="L24" s="501"/>
      <c r="M24" s="501"/>
      <c r="N24" s="139"/>
      <c r="O24" s="67"/>
      <c r="P24" s="67"/>
      <c r="Q24" s="501"/>
      <c r="R24" s="501"/>
      <c r="S24" s="501"/>
      <c r="T24" s="501"/>
      <c r="U24" s="501"/>
      <c r="V24" s="501"/>
      <c r="W24" s="501"/>
      <c r="X24" s="501"/>
      <c r="Y24" s="501"/>
      <c r="Z24" s="501"/>
    </row>
    <row r="25" spans="1:26" s="11" customFormat="1" ht="15" customHeight="1" x14ac:dyDescent="0.3">
      <c r="B25" s="67"/>
      <c r="C25" s="67"/>
      <c r="N25" s="136"/>
      <c r="O25" s="67"/>
      <c r="P25" s="67"/>
    </row>
    <row r="26" spans="1:26" s="11" customFormat="1" ht="15" customHeight="1" x14ac:dyDescent="0.3">
      <c r="B26" s="67"/>
      <c r="C26" s="67"/>
      <c r="N26" s="136"/>
      <c r="O26" s="67"/>
      <c r="P26" s="67"/>
    </row>
    <row r="27" spans="1:26" s="11" customFormat="1" ht="15" customHeight="1" x14ac:dyDescent="0.3">
      <c r="B27" s="67"/>
      <c r="C27" s="67"/>
      <c r="N27" s="136"/>
      <c r="O27" s="67"/>
      <c r="P27" s="67"/>
    </row>
    <row r="29" spans="1:26" ht="15" customHeight="1" x14ac:dyDescent="0.3">
      <c r="A29" s="1"/>
      <c r="D29" s="13"/>
      <c r="E29" s="13"/>
      <c r="F29" s="14"/>
      <c r="N29" s="133"/>
      <c r="Q29" s="13"/>
      <c r="R29" s="13"/>
      <c r="S29" s="14"/>
    </row>
    <row r="36" spans="1:26" x14ac:dyDescent="0.3">
      <c r="A36" s="1"/>
      <c r="D36" s="1"/>
      <c r="E36" s="1"/>
      <c r="G36" s="1"/>
      <c r="H36" s="1"/>
      <c r="I36" s="1"/>
      <c r="J36" s="1"/>
      <c r="K36" s="1"/>
      <c r="L36" s="1"/>
      <c r="M36" s="1"/>
      <c r="N36" s="133"/>
      <c r="Q36" s="1"/>
      <c r="R36" s="1"/>
      <c r="T36" s="1"/>
      <c r="U36" s="1"/>
      <c r="V36" s="1"/>
      <c r="W36" s="1"/>
      <c r="X36" s="1"/>
      <c r="Y36" s="1"/>
      <c r="Z36" s="1"/>
    </row>
  </sheetData>
  <sheetProtection algorithmName="SHA-512" hashValue="zG47sU+9EYL3F1J045mHob58epLsbB/7kokALiPRKdgLHBD4R3Lj4aBsv47v3D4SAXEgXYU4fQnF357PzUspyA==" saltValue="DeYoLGhorYqiscZ4RVU0CQ==" spinCount="100000" sheet="1" selectLockedCells="1"/>
  <mergeCells count="20">
    <mergeCell ref="D23:M23"/>
    <mergeCell ref="Q23:Z23"/>
    <mergeCell ref="D24:M24"/>
    <mergeCell ref="Q24:Z24"/>
    <mergeCell ref="D18:M18"/>
    <mergeCell ref="Q18:Z18"/>
    <mergeCell ref="F20:M20"/>
    <mergeCell ref="S20:Z20"/>
    <mergeCell ref="H8:I8"/>
    <mergeCell ref="U8:V8"/>
    <mergeCell ref="D14:M14"/>
    <mergeCell ref="Q14:Z14"/>
    <mergeCell ref="D16:M16"/>
    <mergeCell ref="Q16:Z16"/>
    <mergeCell ref="D2:M2"/>
    <mergeCell ref="Q2:Z2"/>
    <mergeCell ref="D3:M3"/>
    <mergeCell ref="Q3:Z3"/>
    <mergeCell ref="H6:L6"/>
    <mergeCell ref="U6:Y6"/>
  </mergeCells>
  <dataValidations count="1">
    <dataValidation type="list" allowBlank="1" showInputMessage="1" showErrorMessage="1" sqref="E20 R20">
      <formula1>C$14:C$15</formula1>
    </dataValidation>
  </dataValidations>
  <pageMargins left="0.7" right="0.7" top="0.75" bottom="0.75" header="0.3" footer="0.3"/>
  <pageSetup scale="71" orientation="portrait" r:id="rId1"/>
  <headerFooter>
    <oddFooter>&amp;CTab: &amp;A&amp;RPrint Date: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R38"/>
  <sheetViews>
    <sheetView showGridLines="0" view="pageBreakPreview" zoomScale="85" zoomScaleNormal="100" zoomScaleSheetLayoutView="85" workbookViewId="0">
      <selection activeCell="S26" sqref="S26"/>
    </sheetView>
  </sheetViews>
  <sheetFormatPr defaultColWidth="9.109375" defaultRowHeight="14.4" x14ac:dyDescent="0.3"/>
  <cols>
    <col min="1" max="1" width="9.109375" style="207"/>
    <col min="2" max="2" width="9.109375" style="208"/>
    <col min="3" max="15" width="9.109375" style="207"/>
    <col min="16" max="16" width="9.109375" style="207" customWidth="1"/>
    <col min="17" max="16384" width="9.109375" style="207"/>
  </cols>
  <sheetData>
    <row r="2" spans="2:18" ht="15" thickBot="1" x14ac:dyDescent="0.35">
      <c r="B2" s="728" t="s">
        <v>332</v>
      </c>
      <c r="C2" s="728"/>
      <c r="D2" s="728"/>
      <c r="E2" s="728"/>
      <c r="F2" s="728"/>
      <c r="G2" s="728"/>
      <c r="H2" s="728"/>
      <c r="I2" s="728"/>
      <c r="J2" s="728"/>
      <c r="K2" s="728"/>
      <c r="L2" s="728"/>
      <c r="M2" s="728"/>
      <c r="N2" s="728"/>
    </row>
    <row r="4" spans="2:18" ht="15.6" x14ac:dyDescent="0.3">
      <c r="D4" s="4" t="s">
        <v>0</v>
      </c>
      <c r="E4" s="158" t="str">
        <f>IF(Summary!E5="","",Summary!E5)</f>
        <v/>
      </c>
      <c r="F4" s="298"/>
      <c r="G4" s="298"/>
      <c r="H4" s="298"/>
      <c r="I4" s="298"/>
      <c r="J4" s="133"/>
      <c r="K4" s="18"/>
      <c r="L4" s="209"/>
    </row>
    <row r="5" spans="2:18" ht="15.6" x14ac:dyDescent="0.3">
      <c r="D5" s="4" t="s">
        <v>1</v>
      </c>
      <c r="E5" s="525" t="str">
        <f>IF(Summary!E6="","",Summary!E6)</f>
        <v/>
      </c>
      <c r="F5" s="526"/>
      <c r="G5" s="526"/>
      <c r="H5" s="526"/>
      <c r="I5" s="527"/>
      <c r="J5" s="133"/>
      <c r="K5" s="18"/>
      <c r="L5" s="209"/>
    </row>
    <row r="6" spans="2:18" ht="15.6" x14ac:dyDescent="0.3">
      <c r="D6" s="4"/>
      <c r="E6" s="352"/>
      <c r="F6" s="153"/>
      <c r="G6" s="298"/>
      <c r="H6" s="298"/>
      <c r="I6" s="298"/>
      <c r="J6" s="133"/>
      <c r="K6" s="18"/>
      <c r="L6" s="209"/>
    </row>
    <row r="7" spans="2:18" ht="15.6" x14ac:dyDescent="0.3">
      <c r="D7" s="4" t="s">
        <v>228</v>
      </c>
      <c r="E7" s="729" t="str">
        <f>IF(Summary!E8="","",Summary!E8)</f>
        <v/>
      </c>
      <c r="F7" s="729"/>
      <c r="G7" s="298"/>
      <c r="H7" s="298" t="s">
        <v>218</v>
      </c>
      <c r="I7" s="298"/>
      <c r="J7" s="133"/>
      <c r="K7" s="169" t="str">
        <f>IF(Summary!K8="","",Summary!K8)</f>
        <v/>
      </c>
      <c r="L7" s="209"/>
    </row>
    <row r="11" spans="2:18" ht="16.2" thickBot="1" x14ac:dyDescent="0.35">
      <c r="B11" s="726" t="s">
        <v>377</v>
      </c>
      <c r="C11" s="726"/>
      <c r="D11" s="726"/>
      <c r="E11" s="726"/>
      <c r="F11" s="726"/>
      <c r="G11" s="726"/>
      <c r="H11" s="726"/>
      <c r="I11" s="726"/>
      <c r="J11" s="726"/>
      <c r="K11" s="726"/>
      <c r="L11" s="726"/>
      <c r="M11" s="726"/>
      <c r="N11" s="726"/>
      <c r="O11" s="13"/>
      <c r="P11" s="13"/>
      <c r="Q11" s="13"/>
      <c r="R11" s="13"/>
    </row>
    <row r="12" spans="2:18" ht="15.6" x14ac:dyDescent="0.3">
      <c r="B12" s="206"/>
      <c r="C12" s="206"/>
      <c r="D12" s="206"/>
      <c r="E12" s="206"/>
      <c r="F12" s="206"/>
      <c r="G12" s="206"/>
      <c r="H12" s="206"/>
      <c r="I12" s="206"/>
      <c r="J12" s="206"/>
      <c r="K12" s="206"/>
      <c r="L12" s="206"/>
      <c r="M12" s="206"/>
      <c r="N12" s="206"/>
      <c r="O12" s="13"/>
      <c r="P12" s="13"/>
      <c r="Q12" s="13"/>
      <c r="R12" s="13"/>
    </row>
    <row r="13" spans="2:18" ht="15.6" x14ac:dyDescent="0.3">
      <c r="B13" s="206"/>
      <c r="C13" s="206" t="s">
        <v>380</v>
      </c>
      <c r="D13" s="206"/>
      <c r="E13" s="206"/>
      <c r="F13" s="357" t="e">
        <f>#REF!</f>
        <v>#REF!</v>
      </c>
      <c r="G13" s="206"/>
      <c r="H13" s="206"/>
      <c r="I13" s="206"/>
      <c r="J13" s="206"/>
      <c r="K13" s="206"/>
      <c r="L13" s="206"/>
      <c r="M13" s="206"/>
      <c r="N13" s="206"/>
      <c r="O13" s="13"/>
      <c r="P13" s="13"/>
      <c r="Q13" s="13"/>
      <c r="R13" s="13"/>
    </row>
    <row r="14" spans="2:18" ht="15.6" x14ac:dyDescent="0.3">
      <c r="B14" s="206"/>
      <c r="C14" s="206"/>
      <c r="D14" s="206"/>
      <c r="E14" s="206"/>
      <c r="F14" s="206"/>
      <c r="G14" s="206"/>
      <c r="H14" s="206"/>
      <c r="I14" s="206"/>
      <c r="J14" s="206"/>
      <c r="K14" s="206"/>
      <c r="L14" s="206"/>
      <c r="M14" s="206"/>
      <c r="N14" s="206"/>
      <c r="O14" s="13"/>
      <c r="P14" s="13"/>
      <c r="Q14" s="13"/>
      <c r="R14" s="13"/>
    </row>
    <row r="15" spans="2:18" ht="16.2" thickBot="1" x14ac:dyDescent="0.35">
      <c r="B15" s="726" t="s">
        <v>381</v>
      </c>
      <c r="C15" s="726"/>
      <c r="D15" s="726"/>
      <c r="E15" s="726"/>
      <c r="F15" s="726"/>
      <c r="G15" s="726"/>
      <c r="H15" s="726"/>
      <c r="I15" s="726"/>
      <c r="J15" s="726"/>
      <c r="K15" s="726"/>
      <c r="L15" s="726"/>
      <c r="M15" s="726"/>
      <c r="N15" s="726"/>
      <c r="O15" s="13"/>
      <c r="P15" s="13"/>
      <c r="Q15" s="13"/>
      <c r="R15" s="13"/>
    </row>
    <row r="16" spans="2:18" ht="15.6" x14ac:dyDescent="0.3">
      <c r="B16" s="206"/>
      <c r="C16" s="206"/>
      <c r="D16" s="206"/>
      <c r="E16" s="206"/>
      <c r="F16" s="206"/>
      <c r="G16" s="206"/>
      <c r="H16" s="206"/>
      <c r="I16" s="206"/>
      <c r="J16" s="206"/>
      <c r="K16" s="206"/>
      <c r="L16" s="206"/>
      <c r="M16" s="206"/>
      <c r="N16" s="206"/>
      <c r="O16" s="13"/>
      <c r="P16" s="13"/>
      <c r="Q16" s="13"/>
      <c r="R16" s="13"/>
    </row>
    <row r="17" spans="2:18" ht="15.6" x14ac:dyDescent="0.3">
      <c r="C17" s="736" t="s">
        <v>405</v>
      </c>
      <c r="D17" s="736"/>
      <c r="E17" s="736"/>
      <c r="F17" s="736"/>
      <c r="J17" s="136"/>
      <c r="K17" s="136"/>
      <c r="L17" s="136"/>
    </row>
    <row r="18" spans="2:18" ht="16.5" customHeight="1" x14ac:dyDescent="0.3">
      <c r="B18" s="207"/>
      <c r="C18" s="737" t="str">
        <f>'18F1'!R23</f>
        <v/>
      </c>
      <c r="D18" s="737"/>
      <c r="E18" s="322">
        <v>0.05</v>
      </c>
      <c r="F18" s="323">
        <v>9.9900000000000003E-2</v>
      </c>
      <c r="I18" s="738" t="s">
        <v>432</v>
      </c>
      <c r="J18" s="738"/>
      <c r="K18" s="738"/>
      <c r="L18" s="738"/>
      <c r="M18" s="391">
        <f>'18F1'!U17</f>
        <v>0</v>
      </c>
      <c r="N18" s="299"/>
    </row>
    <row r="19" spans="2:18" ht="16.5" customHeight="1" x14ac:dyDescent="0.3">
      <c r="B19" s="207"/>
      <c r="C19" s="737" t="str">
        <f>'18F1'!R24</f>
        <v/>
      </c>
      <c r="D19" s="737"/>
      <c r="E19" s="322">
        <v>0.1</v>
      </c>
      <c r="F19" s="323">
        <v>0.19989999999999999</v>
      </c>
      <c r="I19" s="739"/>
      <c r="J19" s="739"/>
      <c r="K19" s="739"/>
      <c r="L19" s="739"/>
      <c r="M19" s="300"/>
      <c r="N19" s="300"/>
    </row>
    <row r="20" spans="2:18" ht="16.5" customHeight="1" x14ac:dyDescent="0.3">
      <c r="B20" s="207"/>
      <c r="C20" s="737" t="str">
        <f>'18F1'!R25</f>
        <v/>
      </c>
      <c r="D20" s="737"/>
      <c r="E20" s="322">
        <v>0.2</v>
      </c>
      <c r="F20" s="323">
        <v>1</v>
      </c>
      <c r="I20" s="739"/>
      <c r="J20" s="739"/>
      <c r="K20" s="739"/>
      <c r="L20" s="739"/>
      <c r="M20" s="300"/>
      <c r="N20" s="300"/>
    </row>
    <row r="22" spans="2:18" ht="16.2" thickBot="1" x14ac:dyDescent="0.35">
      <c r="B22" s="726" t="s">
        <v>382</v>
      </c>
      <c r="C22" s="726"/>
      <c r="D22" s="726"/>
      <c r="E22" s="726"/>
      <c r="F22" s="726"/>
      <c r="G22" s="726"/>
      <c r="H22" s="726"/>
      <c r="I22" s="726"/>
      <c r="J22" s="726"/>
      <c r="K22" s="726"/>
      <c r="L22" s="726"/>
      <c r="M22" s="726"/>
      <c r="N22" s="726"/>
      <c r="O22" s="13"/>
      <c r="P22" s="13"/>
      <c r="Q22" s="13"/>
      <c r="R22" s="13"/>
    </row>
    <row r="24" spans="2:18" ht="15.75" customHeight="1" x14ac:dyDescent="0.3">
      <c r="B24" s="366" t="e">
        <f>#REF!</f>
        <v>#REF!</v>
      </c>
      <c r="C24" s="732" t="s">
        <v>429</v>
      </c>
      <c r="D24" s="733"/>
      <c r="E24" s="733"/>
      <c r="F24" s="733"/>
      <c r="G24" s="733"/>
      <c r="H24" s="733"/>
      <c r="I24" s="733"/>
      <c r="J24" s="733"/>
      <c r="K24" s="733"/>
      <c r="L24" s="733"/>
      <c r="M24" s="733"/>
      <c r="N24" s="734"/>
    </row>
    <row r="25" spans="2:18" ht="15.75" customHeight="1" x14ac:dyDescent="0.3">
      <c r="B25" s="366" t="e">
        <f>#REF!</f>
        <v>#REF!</v>
      </c>
      <c r="C25" s="732" t="s">
        <v>430</v>
      </c>
      <c r="D25" s="733"/>
      <c r="E25" s="733"/>
      <c r="F25" s="733"/>
      <c r="G25" s="733"/>
      <c r="H25" s="733"/>
      <c r="I25" s="733"/>
      <c r="J25" s="733"/>
      <c r="K25" s="733"/>
      <c r="L25" s="733"/>
      <c r="M25" s="733"/>
      <c r="N25" s="734"/>
    </row>
    <row r="27" spans="2:18" ht="15.6" x14ac:dyDescent="0.3">
      <c r="C27" s="735" t="s">
        <v>431</v>
      </c>
      <c r="D27" s="735"/>
      <c r="E27" s="735"/>
      <c r="F27" s="735"/>
      <c r="G27" s="735"/>
      <c r="H27" s="390" t="e">
        <f>#REF!</f>
        <v>#REF!</v>
      </c>
    </row>
    <row r="29" spans="2:18" ht="16.2" thickBot="1" x14ac:dyDescent="0.35">
      <c r="B29" s="726" t="s">
        <v>378</v>
      </c>
      <c r="C29" s="726"/>
      <c r="D29" s="726"/>
      <c r="E29" s="726"/>
      <c r="F29" s="726"/>
      <c r="G29" s="726"/>
      <c r="H29" s="726"/>
      <c r="I29" s="726"/>
      <c r="J29" s="726"/>
      <c r="K29" s="726"/>
      <c r="L29" s="726"/>
      <c r="M29" s="726"/>
      <c r="N29" s="726"/>
      <c r="O29" s="13"/>
      <c r="P29" s="13"/>
      <c r="Q29" s="13"/>
      <c r="R29" s="13"/>
    </row>
    <row r="30" spans="2:18" ht="15.6" x14ac:dyDescent="0.3">
      <c r="B30" s="206"/>
      <c r="C30" s="206"/>
      <c r="D30" s="206"/>
      <c r="E30" s="206"/>
      <c r="F30" s="206"/>
      <c r="G30" s="206"/>
      <c r="H30" s="206"/>
      <c r="I30" s="206"/>
      <c r="J30" s="206"/>
      <c r="K30" s="206"/>
      <c r="L30" s="206"/>
      <c r="M30" s="206"/>
      <c r="N30" s="206"/>
      <c r="O30" s="13"/>
      <c r="P30" s="13"/>
      <c r="Q30" s="13"/>
      <c r="R30" s="13"/>
    </row>
    <row r="31" spans="2:18" x14ac:dyDescent="0.3">
      <c r="B31" s="731" t="str">
        <f>IF('18F3'!R20="X","X","")</f>
        <v/>
      </c>
      <c r="C31" s="730" t="s">
        <v>366</v>
      </c>
      <c r="D31" s="730"/>
      <c r="E31" s="730"/>
      <c r="F31" s="730"/>
      <c r="G31" s="730"/>
      <c r="H31" s="730"/>
      <c r="I31" s="730"/>
      <c r="J31" s="730"/>
      <c r="K31" s="730"/>
      <c r="L31" s="730"/>
      <c r="M31" s="730"/>
      <c r="N31" s="730"/>
    </row>
    <row r="32" spans="2:18" x14ac:dyDescent="0.3">
      <c r="B32" s="731"/>
      <c r="C32" s="730"/>
      <c r="D32" s="730"/>
      <c r="E32" s="730"/>
      <c r="F32" s="730"/>
      <c r="G32" s="730"/>
      <c r="H32" s="730"/>
      <c r="I32" s="730"/>
      <c r="J32" s="730"/>
      <c r="K32" s="730"/>
      <c r="L32" s="730"/>
      <c r="M32" s="730"/>
      <c r="N32" s="730"/>
    </row>
    <row r="33" spans="2:18" x14ac:dyDescent="0.3">
      <c r="B33" s="731" t="e">
        <f>IF('18F3'!#REF!="X","X","")</f>
        <v>#REF!</v>
      </c>
      <c r="C33" s="730" t="s">
        <v>383</v>
      </c>
      <c r="D33" s="730"/>
      <c r="E33" s="730"/>
      <c r="F33" s="730"/>
      <c r="G33" s="730"/>
      <c r="H33" s="730"/>
      <c r="I33" s="730"/>
      <c r="J33" s="730"/>
      <c r="K33" s="730"/>
      <c r="L33" s="730"/>
      <c r="M33" s="730"/>
      <c r="N33" s="730"/>
    </row>
    <row r="34" spans="2:18" x14ac:dyDescent="0.3">
      <c r="B34" s="731"/>
      <c r="C34" s="730"/>
      <c r="D34" s="730"/>
      <c r="E34" s="730"/>
      <c r="F34" s="730"/>
      <c r="G34" s="730"/>
      <c r="H34" s="730"/>
      <c r="I34" s="730"/>
      <c r="J34" s="730"/>
      <c r="K34" s="730"/>
      <c r="L34" s="730"/>
      <c r="M34" s="730"/>
      <c r="N34" s="730"/>
    </row>
    <row r="36" spans="2:18" ht="16.2" thickBot="1" x14ac:dyDescent="0.35">
      <c r="B36" s="726" t="s">
        <v>379</v>
      </c>
      <c r="C36" s="726"/>
      <c r="D36" s="726"/>
      <c r="E36" s="726"/>
      <c r="F36" s="726"/>
      <c r="G36" s="726"/>
      <c r="H36" s="726"/>
      <c r="I36" s="726"/>
      <c r="J36" s="726"/>
      <c r="K36" s="726"/>
      <c r="L36" s="726"/>
      <c r="M36" s="726"/>
      <c r="N36" s="726"/>
      <c r="O36" s="13"/>
      <c r="P36" s="13"/>
      <c r="Q36" s="13"/>
      <c r="R36" s="13"/>
    </row>
    <row r="37" spans="2:18" ht="15.6" x14ac:dyDescent="0.3">
      <c r="B37" s="206"/>
      <c r="C37" s="206"/>
      <c r="D37" s="206"/>
      <c r="E37" s="206"/>
      <c r="F37" s="206"/>
      <c r="G37" s="206"/>
      <c r="H37" s="206"/>
      <c r="I37" s="206"/>
      <c r="J37" s="206"/>
      <c r="K37" s="206"/>
      <c r="L37" s="206"/>
      <c r="M37" s="206"/>
      <c r="N37" s="206"/>
      <c r="O37" s="13"/>
      <c r="P37" s="13"/>
      <c r="Q37" s="13"/>
      <c r="R37" s="13"/>
    </row>
    <row r="38" spans="2:18" x14ac:dyDescent="0.3">
      <c r="B38" s="366" t="str">
        <f>IF('18F4'!R20="X","X","")</f>
        <v/>
      </c>
      <c r="C38" s="727" t="s">
        <v>367</v>
      </c>
      <c r="D38" s="727"/>
      <c r="E38" s="727"/>
      <c r="F38" s="727"/>
      <c r="G38" s="727"/>
      <c r="H38" s="727"/>
      <c r="I38" s="727"/>
      <c r="J38" s="727"/>
      <c r="K38" s="727"/>
      <c r="L38" s="727"/>
      <c r="M38" s="727"/>
      <c r="N38" s="727"/>
    </row>
  </sheetData>
  <sheetProtection algorithmName="SHA-512" hashValue="Gf5L1yQ8X/s/gZQr07Gw02w1llNYIR45aRgM617/24B04f/3LGboOzs7YHvBq3GnYeKd5+QWD6qNzYO+mkhblA==" saltValue="0I2GzELrO9Wsjx0MwXlrdQ==" spinCount="100000" sheet="1" objects="1" scenarios="1" selectLockedCells="1"/>
  <mergeCells count="23">
    <mergeCell ref="C19:D19"/>
    <mergeCell ref="C20:D20"/>
    <mergeCell ref="C25:N25"/>
    <mergeCell ref="B22:N22"/>
    <mergeCell ref="I18:L18"/>
    <mergeCell ref="I19:L19"/>
    <mergeCell ref="I20:L20"/>
    <mergeCell ref="B36:N36"/>
    <mergeCell ref="C38:N38"/>
    <mergeCell ref="B2:N2"/>
    <mergeCell ref="E5:I5"/>
    <mergeCell ref="E7:F7"/>
    <mergeCell ref="B11:N11"/>
    <mergeCell ref="B29:N29"/>
    <mergeCell ref="C31:N32"/>
    <mergeCell ref="B31:B32"/>
    <mergeCell ref="B15:N15"/>
    <mergeCell ref="C33:N34"/>
    <mergeCell ref="B33:B34"/>
    <mergeCell ref="C24:N24"/>
    <mergeCell ref="C27:G27"/>
    <mergeCell ref="C17:F17"/>
    <mergeCell ref="C18:D18"/>
  </mergeCells>
  <dataValidations disablePrompts="1" count="2">
    <dataValidation showInputMessage="1" showErrorMessage="1" sqref="E7:F7"/>
    <dataValidation operator="greaterThan" allowBlank="1" showInputMessage="1" showErrorMessage="1" sqref="K7"/>
  </dataValidations>
  <pageMargins left="0.7" right="0.7" top="0.75" bottom="0.75" header="0.3" footer="0.3"/>
  <pageSetup scale="71" fitToHeight="3" orientation="portrait" r:id="rId1"/>
  <headerFooter>
    <oddFooter>&amp;LVersion: 1/1/2014&amp;CTab: &amp;A&amp;RPrint 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E171"/>
  <sheetViews>
    <sheetView showGridLines="0" view="pageBreakPreview" topLeftCell="D1" zoomScaleNormal="100" zoomScaleSheetLayoutView="100" workbookViewId="0">
      <selection activeCell="E16" sqref="E16"/>
    </sheetView>
  </sheetViews>
  <sheetFormatPr defaultColWidth="9.109375" defaultRowHeight="14.4" x14ac:dyDescent="0.3"/>
  <cols>
    <col min="1" max="1" width="3.33203125" style="156" hidden="1" customWidth="1"/>
    <col min="2" max="2" width="11.109375" style="154" hidden="1" customWidth="1"/>
    <col min="3" max="3" width="6.5546875" style="155" hidden="1" customWidth="1"/>
    <col min="4" max="4" width="6.109375" style="157" customWidth="1"/>
    <col min="5" max="5" width="3.33203125" style="156" customWidth="1"/>
    <col min="6" max="15" width="9.109375" style="156"/>
    <col min="16" max="16" width="6.6640625" style="156" hidden="1" customWidth="1"/>
    <col min="17" max="17" width="5" style="156" customWidth="1"/>
    <col min="18" max="18" width="11.109375" style="154" hidden="1" customWidth="1"/>
    <col min="19" max="19" width="6.5546875" style="155" hidden="1" customWidth="1"/>
    <col min="20" max="20" width="6.109375" style="351" customWidth="1"/>
    <col min="21" max="21" width="3.33203125" style="156" customWidth="1"/>
    <col min="22" max="16384" width="9.109375" style="156"/>
  </cols>
  <sheetData>
    <row r="2" spans="2:31" x14ac:dyDescent="0.3">
      <c r="D2" s="530" t="s">
        <v>258</v>
      </c>
      <c r="E2" s="530"/>
      <c r="F2" s="530"/>
      <c r="G2" s="530"/>
      <c r="H2" s="530"/>
      <c r="I2" s="530"/>
      <c r="J2" s="530"/>
      <c r="K2" s="530"/>
      <c r="L2" s="530"/>
      <c r="M2" s="530"/>
      <c r="N2" s="530"/>
      <c r="O2" s="530"/>
      <c r="P2" s="303"/>
      <c r="T2" s="530" t="s">
        <v>258</v>
      </c>
      <c r="U2" s="530"/>
      <c r="V2" s="530"/>
      <c r="W2" s="530"/>
      <c r="X2" s="530"/>
      <c r="Y2" s="530"/>
      <c r="Z2" s="530"/>
      <c r="AA2" s="530"/>
      <c r="AB2" s="530"/>
      <c r="AC2" s="530"/>
      <c r="AD2" s="530"/>
      <c r="AE2" s="530"/>
    </row>
    <row r="3" spans="2:31" ht="15" thickBot="1" x14ac:dyDescent="0.35">
      <c r="D3" s="531" t="s">
        <v>233</v>
      </c>
      <c r="E3" s="531"/>
      <c r="F3" s="531"/>
      <c r="G3" s="531"/>
      <c r="H3" s="531"/>
      <c r="I3" s="531"/>
      <c r="J3" s="531"/>
      <c r="K3" s="531"/>
      <c r="L3" s="531"/>
      <c r="M3" s="531"/>
      <c r="N3" s="531"/>
      <c r="O3" s="531"/>
      <c r="P3" s="305"/>
      <c r="T3" s="531" t="s">
        <v>234</v>
      </c>
      <c r="U3" s="531"/>
      <c r="V3" s="531"/>
      <c r="W3" s="531"/>
      <c r="X3" s="531"/>
      <c r="Y3" s="531"/>
      <c r="Z3" s="531"/>
      <c r="AA3" s="531"/>
      <c r="AB3" s="531"/>
      <c r="AC3" s="531"/>
      <c r="AD3" s="531"/>
      <c r="AE3" s="531"/>
    </row>
    <row r="5" spans="2:31" ht="15.6" x14ac:dyDescent="0.3">
      <c r="F5" s="4" t="s">
        <v>0</v>
      </c>
      <c r="G5" s="158" t="str">
        <f>IF(Summary!$E5="","",Summary!$E5)</f>
        <v/>
      </c>
      <c r="H5" s="134"/>
      <c r="I5" s="134"/>
      <c r="J5" s="134"/>
      <c r="K5" s="134"/>
      <c r="V5" s="4" t="s">
        <v>0</v>
      </c>
      <c r="W5" s="158" t="str">
        <f>IF(Summary!$E5="","",Summary!$E5)</f>
        <v/>
      </c>
      <c r="X5" s="298"/>
      <c r="Y5" s="298"/>
      <c r="Z5" s="298"/>
      <c r="AA5" s="298"/>
    </row>
    <row r="6" spans="2:31" ht="15.6" x14ac:dyDescent="0.3">
      <c r="F6" s="4" t="s">
        <v>1</v>
      </c>
      <c r="G6" s="525" t="str">
        <f>IF(Summary!$E6="","",Summary!$E6)</f>
        <v/>
      </c>
      <c r="H6" s="526"/>
      <c r="I6" s="526"/>
      <c r="J6" s="526"/>
      <c r="K6" s="527"/>
      <c r="V6" s="4" t="s">
        <v>1</v>
      </c>
      <c r="W6" s="525" t="str">
        <f>IF(Summary!$E6="","",Summary!$E6)</f>
        <v/>
      </c>
      <c r="X6" s="526"/>
      <c r="Y6" s="526"/>
      <c r="Z6" s="526"/>
      <c r="AA6" s="527"/>
    </row>
    <row r="7" spans="2:31" ht="15.6" x14ac:dyDescent="0.3">
      <c r="F7" s="4"/>
      <c r="G7" s="152"/>
      <c r="H7" s="153"/>
      <c r="I7" s="134"/>
      <c r="J7" s="134"/>
      <c r="K7" s="134"/>
      <c r="V7" s="4"/>
      <c r="W7" s="352"/>
      <c r="X7" s="153"/>
      <c r="Y7" s="298"/>
      <c r="Z7" s="298"/>
      <c r="AA7" s="298"/>
    </row>
    <row r="8" spans="2:31" ht="15.6" x14ac:dyDescent="0.3">
      <c r="F8" s="4" t="s">
        <v>228</v>
      </c>
      <c r="G8" s="528" t="str">
        <f>IF(Summary!$E8="","",Summary!$E8)</f>
        <v/>
      </c>
      <c r="H8" s="529"/>
      <c r="I8" s="134"/>
      <c r="J8" s="134"/>
      <c r="K8" s="134"/>
      <c r="V8" s="4" t="s">
        <v>228</v>
      </c>
      <c r="W8" s="528" t="str">
        <f>IF(Summary!$E8="","",Summary!$E8)</f>
        <v/>
      </c>
      <c r="X8" s="529"/>
      <c r="Y8" s="298"/>
      <c r="Z8" s="298"/>
      <c r="AA8" s="298"/>
    </row>
    <row r="9" spans="2:31" ht="15" thickBot="1" x14ac:dyDescent="0.35">
      <c r="D9" s="197"/>
      <c r="E9" s="159"/>
      <c r="F9" s="159"/>
      <c r="G9" s="159"/>
      <c r="H9" s="159"/>
      <c r="I9" s="159"/>
      <c r="J9" s="159"/>
      <c r="K9" s="159"/>
      <c r="L9" s="159"/>
      <c r="M9" s="159"/>
      <c r="N9" s="159"/>
      <c r="O9" s="159"/>
      <c r="P9" s="207"/>
      <c r="T9" s="197"/>
      <c r="U9" s="159"/>
      <c r="V9" s="159"/>
      <c r="W9" s="159"/>
      <c r="X9" s="159"/>
      <c r="Y9" s="159"/>
      <c r="Z9" s="159"/>
      <c r="AA9" s="159"/>
      <c r="AB9" s="159"/>
      <c r="AC9" s="159"/>
      <c r="AD9" s="159"/>
      <c r="AE9" s="159"/>
    </row>
    <row r="10" spans="2:31" x14ac:dyDescent="0.3">
      <c r="D10" s="196"/>
    </row>
    <row r="11" spans="2:31" ht="34.5" customHeight="1" x14ac:dyDescent="0.3">
      <c r="D11" s="532" t="s">
        <v>293</v>
      </c>
      <c r="E11" s="532"/>
      <c r="F11" s="532"/>
      <c r="G11" s="532"/>
      <c r="H11" s="532"/>
      <c r="I11" s="532"/>
      <c r="J11" s="532"/>
      <c r="K11" s="532"/>
      <c r="L11" s="532"/>
      <c r="M11" s="532"/>
      <c r="N11" s="532"/>
      <c r="O11" s="532"/>
      <c r="P11" s="304"/>
      <c r="T11" s="532" t="s">
        <v>293</v>
      </c>
      <c r="U11" s="532"/>
      <c r="V11" s="532"/>
      <c r="W11" s="532"/>
      <c r="X11" s="532"/>
      <c r="Y11" s="532"/>
      <c r="Z11" s="532"/>
      <c r="AA11" s="532"/>
      <c r="AB11" s="532"/>
      <c r="AC11" s="532"/>
      <c r="AD11" s="532"/>
      <c r="AE11" s="532"/>
    </row>
    <row r="12" spans="2:31" ht="38.25" customHeight="1" x14ac:dyDescent="0.3">
      <c r="D12" s="532" t="s">
        <v>292</v>
      </c>
      <c r="E12" s="532"/>
      <c r="F12" s="532"/>
      <c r="G12" s="532"/>
      <c r="H12" s="532"/>
      <c r="I12" s="532"/>
      <c r="J12" s="532"/>
      <c r="K12" s="532"/>
      <c r="L12" s="532"/>
      <c r="M12" s="532"/>
      <c r="N12" s="532"/>
      <c r="O12" s="532"/>
      <c r="P12" s="304"/>
      <c r="T12" s="532" t="s">
        <v>292</v>
      </c>
      <c r="U12" s="532"/>
      <c r="V12" s="532"/>
      <c r="W12" s="532"/>
      <c r="X12" s="532"/>
      <c r="Y12" s="532"/>
      <c r="Z12" s="532"/>
      <c r="AA12" s="532"/>
      <c r="AB12" s="532"/>
      <c r="AC12" s="532"/>
      <c r="AD12" s="532"/>
      <c r="AE12" s="532"/>
    </row>
    <row r="13" spans="2:31" ht="16.2" thickBot="1" x14ac:dyDescent="0.35">
      <c r="D13" s="147" t="s">
        <v>304</v>
      </c>
      <c r="E13" s="159"/>
      <c r="F13" s="159"/>
      <c r="G13" s="159"/>
      <c r="H13" s="159"/>
      <c r="I13" s="159"/>
      <c r="J13" s="159"/>
      <c r="K13" s="159"/>
      <c r="L13" s="159"/>
      <c r="M13" s="159"/>
      <c r="N13" s="159"/>
      <c r="O13" s="159"/>
      <c r="P13" s="207"/>
      <c r="T13" s="147" t="s">
        <v>304</v>
      </c>
      <c r="U13" s="159"/>
      <c r="V13" s="159"/>
      <c r="W13" s="159"/>
      <c r="X13" s="159"/>
      <c r="Y13" s="159"/>
      <c r="Z13" s="159"/>
      <c r="AA13" s="159"/>
      <c r="AB13" s="159"/>
      <c r="AC13" s="159"/>
      <c r="AD13" s="159"/>
      <c r="AE13" s="159"/>
    </row>
    <row r="14" spans="2:31" ht="15.6" x14ac:dyDescent="0.3">
      <c r="B14" s="160" t="s">
        <v>255</v>
      </c>
      <c r="C14" s="160" t="s">
        <v>198</v>
      </c>
      <c r="D14" s="3"/>
      <c r="R14" s="160" t="s">
        <v>255</v>
      </c>
      <c r="S14" s="160" t="s">
        <v>198</v>
      </c>
      <c r="T14" s="3"/>
    </row>
    <row r="15" spans="2:31" ht="15.6" x14ac:dyDescent="0.3">
      <c r="B15" s="289">
        <v>1</v>
      </c>
      <c r="C15" s="238">
        <f>SUM(C16)</f>
        <v>0</v>
      </c>
      <c r="D15" s="55" t="s">
        <v>415</v>
      </c>
      <c r="R15" s="289">
        <v>1</v>
      </c>
      <c r="S15" s="238">
        <f>SUM(S16)</f>
        <v>0</v>
      </c>
      <c r="T15" s="55" t="s">
        <v>415</v>
      </c>
    </row>
    <row r="16" spans="2:31" ht="15" customHeight="1" x14ac:dyDescent="0.3">
      <c r="B16" s="287"/>
      <c r="C16" s="288">
        <f>IF(E16="X",1,0)</f>
        <v>0</v>
      </c>
      <c r="E16" s="167"/>
      <c r="F16" s="522" t="s">
        <v>416</v>
      </c>
      <c r="G16" s="522"/>
      <c r="H16" s="522"/>
      <c r="I16" s="522"/>
      <c r="J16" s="522"/>
      <c r="K16" s="522"/>
      <c r="L16" s="522"/>
      <c r="M16" s="522"/>
      <c r="N16" s="522"/>
      <c r="O16" s="522"/>
      <c r="P16" s="301"/>
      <c r="R16" s="287"/>
      <c r="S16" s="288">
        <f>IF(U16="X",1,0)</f>
        <v>0</v>
      </c>
      <c r="U16" s="248"/>
      <c r="V16" s="522" t="s">
        <v>416</v>
      </c>
      <c r="W16" s="522"/>
      <c r="X16" s="522"/>
      <c r="Y16" s="522"/>
      <c r="Z16" s="522"/>
      <c r="AA16" s="522"/>
      <c r="AB16" s="522"/>
      <c r="AC16" s="522"/>
      <c r="AD16" s="522"/>
      <c r="AE16" s="522"/>
    </row>
    <row r="17" spans="2:31" ht="15.6" x14ac:dyDescent="0.3">
      <c r="B17" s="165"/>
      <c r="C17" s="166"/>
      <c r="E17" s="55"/>
      <c r="F17" s="522"/>
      <c r="G17" s="522"/>
      <c r="H17" s="522"/>
      <c r="I17" s="522"/>
      <c r="J17" s="522"/>
      <c r="K17" s="522"/>
      <c r="L17" s="522"/>
      <c r="M17" s="522"/>
      <c r="N17" s="522"/>
      <c r="O17" s="522"/>
      <c r="P17" s="301"/>
      <c r="R17" s="165"/>
      <c r="S17" s="166"/>
      <c r="U17" s="55"/>
      <c r="V17" s="522"/>
      <c r="W17" s="522"/>
      <c r="X17" s="522"/>
      <c r="Y17" s="522"/>
      <c r="Z17" s="522"/>
      <c r="AA17" s="522"/>
      <c r="AB17" s="522"/>
      <c r="AC17" s="522"/>
      <c r="AD17" s="522"/>
      <c r="AE17" s="522"/>
    </row>
    <row r="18" spans="2:31" ht="15.6" x14ac:dyDescent="0.3">
      <c r="B18" s="289">
        <v>1</v>
      </c>
      <c r="C18" s="238">
        <f>SUM(C19)</f>
        <v>0</v>
      </c>
      <c r="D18" s="55" t="s">
        <v>434</v>
      </c>
      <c r="R18" s="289">
        <v>1</v>
      </c>
      <c r="S18" s="238">
        <f>SUM(S19)</f>
        <v>0</v>
      </c>
      <c r="T18" s="55" t="s">
        <v>434</v>
      </c>
    </row>
    <row r="19" spans="2:31" ht="15" customHeight="1" x14ac:dyDescent="0.3">
      <c r="B19" s="287"/>
      <c r="C19" s="288">
        <f>IF(E19="X",1,0)</f>
        <v>0</v>
      </c>
      <c r="E19" s="167"/>
      <c r="F19" s="522" t="s">
        <v>168</v>
      </c>
      <c r="G19" s="522"/>
      <c r="H19" s="522"/>
      <c r="I19" s="522"/>
      <c r="J19" s="522"/>
      <c r="K19" s="522"/>
      <c r="L19" s="522"/>
      <c r="M19" s="522"/>
      <c r="N19" s="522"/>
      <c r="O19" s="522"/>
      <c r="P19" s="301"/>
      <c r="R19" s="287"/>
      <c r="S19" s="288">
        <f>IF(U19="X",1,0)</f>
        <v>0</v>
      </c>
      <c r="U19" s="248"/>
      <c r="V19" s="522" t="s">
        <v>168</v>
      </c>
      <c r="W19" s="522"/>
      <c r="X19" s="522"/>
      <c r="Y19" s="522"/>
      <c r="Z19" s="522"/>
      <c r="AA19" s="522"/>
      <c r="AB19" s="522"/>
      <c r="AC19" s="522"/>
      <c r="AD19" s="522"/>
      <c r="AE19" s="522"/>
    </row>
    <row r="20" spans="2:31" ht="15.6" x14ac:dyDescent="0.3">
      <c r="B20" s="165"/>
      <c r="C20" s="166"/>
      <c r="D20" s="55"/>
      <c r="E20" s="55"/>
      <c r="F20" s="522"/>
      <c r="G20" s="522"/>
      <c r="H20" s="522"/>
      <c r="I20" s="522"/>
      <c r="J20" s="522"/>
      <c r="K20" s="522"/>
      <c r="L20" s="522"/>
      <c r="M20" s="522"/>
      <c r="N20" s="522"/>
      <c r="O20" s="522"/>
      <c r="P20" s="301"/>
      <c r="R20" s="165"/>
      <c r="S20" s="166"/>
      <c r="U20" s="55"/>
      <c r="V20" s="522"/>
      <c r="W20" s="522"/>
      <c r="X20" s="522"/>
      <c r="Y20" s="522"/>
      <c r="Z20" s="522"/>
      <c r="AA20" s="522"/>
      <c r="AB20" s="522"/>
      <c r="AC20" s="522"/>
      <c r="AD20" s="522"/>
      <c r="AE20" s="522"/>
    </row>
    <row r="21" spans="2:31" ht="15.6" x14ac:dyDescent="0.3">
      <c r="B21" s="165"/>
      <c r="C21" s="166"/>
      <c r="D21" s="55" t="s">
        <v>484</v>
      </c>
      <c r="E21" s="55"/>
      <c r="F21" s="411"/>
      <c r="G21" s="411"/>
      <c r="H21" s="411"/>
      <c r="I21" s="411"/>
      <c r="J21" s="411"/>
      <c r="K21" s="411"/>
      <c r="L21" s="411"/>
      <c r="M21" s="411"/>
      <c r="N21" s="411"/>
      <c r="O21" s="411"/>
      <c r="P21" s="411"/>
      <c r="R21" s="165"/>
      <c r="S21" s="166"/>
      <c r="T21" s="55" t="s">
        <v>484</v>
      </c>
      <c r="U21" s="55"/>
      <c r="V21" s="411"/>
      <c r="W21" s="411"/>
      <c r="X21" s="411"/>
      <c r="Y21" s="411"/>
      <c r="Z21" s="411"/>
      <c r="AA21" s="411"/>
      <c r="AB21" s="411"/>
      <c r="AC21" s="411"/>
      <c r="AD21" s="411"/>
      <c r="AE21" s="411"/>
    </row>
    <row r="22" spans="2:31" ht="15" customHeight="1" x14ac:dyDescent="0.3">
      <c r="B22" s="165"/>
      <c r="C22" s="166"/>
      <c r="D22" s="255"/>
      <c r="E22" s="429"/>
      <c r="F22" s="533" t="s">
        <v>483</v>
      </c>
      <c r="G22" s="522"/>
      <c r="H22" s="522"/>
      <c r="I22" s="522"/>
      <c r="J22" s="522"/>
      <c r="K22" s="522"/>
      <c r="L22" s="522"/>
      <c r="M22" s="522"/>
      <c r="N22" s="522"/>
      <c r="O22" s="522"/>
      <c r="P22" s="301"/>
      <c r="R22" s="165"/>
      <c r="S22" s="166"/>
      <c r="U22" s="429"/>
      <c r="V22" s="522" t="s">
        <v>483</v>
      </c>
      <c r="W22" s="522"/>
      <c r="X22" s="522"/>
      <c r="Y22" s="522"/>
      <c r="Z22" s="522"/>
      <c r="AA22" s="522"/>
      <c r="AB22" s="522"/>
      <c r="AC22" s="522"/>
      <c r="AD22" s="522"/>
      <c r="AE22" s="522"/>
    </row>
    <row r="23" spans="2:31" ht="15" customHeight="1" x14ac:dyDescent="0.3">
      <c r="B23" s="165"/>
      <c r="C23" s="166"/>
      <c r="D23" s="413"/>
      <c r="E23" s="430"/>
      <c r="F23" s="457"/>
      <c r="G23" s="457"/>
      <c r="H23" s="457"/>
      <c r="I23" s="457"/>
      <c r="J23" s="457"/>
      <c r="K23" s="457"/>
      <c r="L23" s="457"/>
      <c r="M23" s="457"/>
      <c r="N23" s="457"/>
      <c r="O23" s="457"/>
      <c r="P23" s="411"/>
      <c r="R23" s="165"/>
      <c r="S23" s="166"/>
      <c r="T23" s="413"/>
      <c r="U23" s="430"/>
      <c r="V23" s="411"/>
      <c r="W23" s="411"/>
      <c r="X23" s="411"/>
      <c r="Y23" s="411"/>
      <c r="Z23" s="411"/>
      <c r="AA23" s="411"/>
      <c r="AB23" s="411"/>
      <c r="AC23" s="411"/>
      <c r="AD23" s="411"/>
      <c r="AE23" s="411"/>
    </row>
    <row r="24" spans="2:31" ht="15" customHeight="1" thickBot="1" x14ac:dyDescent="0.35">
      <c r="B24" s="165"/>
      <c r="C24" s="166"/>
      <c r="D24" s="460" t="s">
        <v>305</v>
      </c>
      <c r="E24" s="159"/>
      <c r="F24" s="461"/>
      <c r="G24" s="461"/>
      <c r="H24" s="461"/>
      <c r="I24" s="461"/>
      <c r="J24" s="461"/>
      <c r="K24" s="461"/>
      <c r="L24" s="461"/>
      <c r="M24" s="461"/>
      <c r="N24" s="461"/>
      <c r="O24" s="461"/>
      <c r="P24" s="207"/>
      <c r="R24" s="165"/>
      <c r="S24" s="166"/>
      <c r="T24" s="147" t="s">
        <v>305</v>
      </c>
      <c r="U24" s="159"/>
      <c r="V24" s="159"/>
      <c r="W24" s="159"/>
      <c r="X24" s="159"/>
      <c r="Y24" s="159"/>
      <c r="Z24" s="159"/>
      <c r="AA24" s="159"/>
      <c r="AB24" s="159"/>
      <c r="AC24" s="159"/>
      <c r="AD24" s="159"/>
      <c r="AE24" s="159"/>
    </row>
    <row r="25" spans="2:31" ht="15" customHeight="1" x14ac:dyDescent="0.3">
      <c r="B25" s="165"/>
      <c r="C25" s="166"/>
      <c r="D25" s="13"/>
      <c r="R25" s="165"/>
      <c r="S25" s="166"/>
      <c r="T25" s="13"/>
    </row>
    <row r="26" spans="2:31" ht="15.6" x14ac:dyDescent="0.3">
      <c r="B26" s="289">
        <v>1</v>
      </c>
      <c r="C26" s="238">
        <f>SUM(C29)</f>
        <v>0</v>
      </c>
      <c r="D26" s="55" t="s">
        <v>391</v>
      </c>
      <c r="R26" s="289">
        <v>1</v>
      </c>
      <c r="S26" s="238">
        <f>SUM(S29)</f>
        <v>0</v>
      </c>
      <c r="T26" s="55" t="s">
        <v>391</v>
      </c>
    </row>
    <row r="27" spans="2:31" customFormat="1" x14ac:dyDescent="0.3">
      <c r="E27" s="167"/>
      <c r="F27" t="s">
        <v>417</v>
      </c>
      <c r="U27" s="167"/>
      <c r="V27" t="s">
        <v>417</v>
      </c>
    </row>
    <row r="28" spans="2:31" customFormat="1" x14ac:dyDescent="0.3">
      <c r="E28" s="477"/>
    </row>
    <row r="29" spans="2:31" ht="16.5" customHeight="1" x14ac:dyDescent="0.3">
      <c r="B29" s="287"/>
      <c r="C29" s="288">
        <f>IF(E29="X",1,0)</f>
        <v>0</v>
      </c>
      <c r="E29" s="167"/>
      <c r="F29" s="522" t="s">
        <v>537</v>
      </c>
      <c r="G29" s="522"/>
      <c r="H29" s="522"/>
      <c r="I29" s="522"/>
      <c r="J29" s="522"/>
      <c r="K29" s="522"/>
      <c r="L29" s="522"/>
      <c r="M29" s="522"/>
      <c r="N29" s="522"/>
      <c r="O29" s="522"/>
      <c r="P29" s="301"/>
      <c r="R29" s="287"/>
      <c r="S29" s="288">
        <f>IF(U29="X",1,0)</f>
        <v>0</v>
      </c>
      <c r="U29" s="248"/>
      <c r="V29" s="522" t="s">
        <v>537</v>
      </c>
      <c r="W29" s="522"/>
      <c r="X29" s="522"/>
      <c r="Y29" s="522"/>
      <c r="Z29" s="522"/>
      <c r="AA29" s="522"/>
      <c r="AB29" s="522"/>
      <c r="AC29" s="522"/>
      <c r="AD29" s="522"/>
      <c r="AE29" s="522"/>
    </row>
    <row r="30" spans="2:31" x14ac:dyDescent="0.3">
      <c r="B30" s="163"/>
      <c r="C30" s="164"/>
      <c r="F30" s="522"/>
      <c r="G30" s="522"/>
      <c r="H30" s="522"/>
      <c r="I30" s="522"/>
      <c r="J30" s="522"/>
      <c r="K30" s="522"/>
      <c r="L30" s="522"/>
      <c r="M30" s="522"/>
      <c r="N30" s="522"/>
      <c r="O30" s="522"/>
      <c r="P30" s="301"/>
      <c r="R30" s="163"/>
      <c r="S30" s="164"/>
      <c r="V30" s="522"/>
      <c r="W30" s="522"/>
      <c r="X30" s="522"/>
      <c r="Y30" s="522"/>
      <c r="Z30" s="522"/>
      <c r="AA30" s="522"/>
      <c r="AB30" s="522"/>
      <c r="AC30" s="522"/>
      <c r="AD30" s="522"/>
      <c r="AE30" s="522"/>
    </row>
    <row r="31" spans="2:31" ht="15.75" customHeight="1" x14ac:dyDescent="0.3">
      <c r="B31" s="291">
        <v>1</v>
      </c>
      <c r="C31" s="292">
        <f>SUM(C32)</f>
        <v>0</v>
      </c>
      <c r="D31" s="55" t="s">
        <v>344</v>
      </c>
      <c r="R31" s="291">
        <v>1</v>
      </c>
      <c r="S31" s="292">
        <f>SUM(S32)</f>
        <v>0</v>
      </c>
      <c r="T31" s="55" t="s">
        <v>344</v>
      </c>
    </row>
    <row r="32" spans="2:31" ht="15" customHeight="1" x14ac:dyDescent="0.3">
      <c r="B32" s="165"/>
      <c r="C32" s="166">
        <f>IF(E32="X",1,0)</f>
        <v>0</v>
      </c>
      <c r="D32" s="220"/>
      <c r="E32" s="167"/>
      <c r="F32" s="522" t="s">
        <v>171</v>
      </c>
      <c r="G32" s="522"/>
      <c r="H32" s="522"/>
      <c r="I32" s="522"/>
      <c r="J32" s="522"/>
      <c r="K32" s="522"/>
      <c r="L32" s="522"/>
      <c r="M32" s="522"/>
      <c r="N32" s="522"/>
      <c r="O32" s="522"/>
      <c r="P32" s="301"/>
      <c r="R32" s="165"/>
      <c r="S32" s="166">
        <f>IF(U32="X",1,0)</f>
        <v>0</v>
      </c>
      <c r="U32" s="248"/>
      <c r="V32" s="522" t="s">
        <v>171</v>
      </c>
      <c r="W32" s="522"/>
      <c r="X32" s="522"/>
      <c r="Y32" s="522"/>
      <c r="Z32" s="522"/>
      <c r="AA32" s="522"/>
      <c r="AB32" s="522"/>
      <c r="AC32" s="522"/>
      <c r="AD32" s="522"/>
      <c r="AE32" s="522"/>
    </row>
    <row r="33" spans="1:31" ht="15" customHeight="1" x14ac:dyDescent="0.3">
      <c r="B33" s="246"/>
      <c r="C33" s="293"/>
      <c r="D33" s="290"/>
      <c r="E33" s="55"/>
      <c r="F33" s="522"/>
      <c r="G33" s="522"/>
      <c r="H33" s="522"/>
      <c r="I33" s="522"/>
      <c r="J33" s="522"/>
      <c r="K33" s="522"/>
      <c r="L33" s="522"/>
      <c r="M33" s="522"/>
      <c r="N33" s="522"/>
      <c r="O33" s="522"/>
      <c r="P33" s="301"/>
      <c r="R33" s="246"/>
      <c r="S33" s="293"/>
      <c r="T33" s="290"/>
      <c r="U33" s="55"/>
      <c r="V33" s="522"/>
      <c r="W33" s="522"/>
      <c r="X33" s="522"/>
      <c r="Y33" s="522"/>
      <c r="Z33" s="522"/>
      <c r="AA33" s="522"/>
      <c r="AB33" s="522"/>
      <c r="AC33" s="522"/>
      <c r="AD33" s="522"/>
      <c r="AE33" s="522"/>
    </row>
    <row r="34" spans="1:31" ht="16.5" customHeight="1" thickBot="1" x14ac:dyDescent="0.35">
      <c r="B34" s="165"/>
      <c r="C34" s="166"/>
      <c r="D34" s="147" t="s">
        <v>333</v>
      </c>
      <c r="E34" s="159"/>
      <c r="F34" s="159"/>
      <c r="G34" s="159"/>
      <c r="H34" s="159"/>
      <c r="I34" s="159"/>
      <c r="J34" s="159"/>
      <c r="K34" s="159"/>
      <c r="L34" s="159"/>
      <c r="M34" s="159"/>
      <c r="N34" s="159"/>
      <c r="O34" s="159"/>
      <c r="P34" s="207"/>
      <c r="R34" s="165"/>
      <c r="S34" s="166"/>
      <c r="T34" s="147" t="s">
        <v>333</v>
      </c>
      <c r="U34" s="159"/>
      <c r="V34" s="159"/>
      <c r="W34" s="159"/>
      <c r="X34" s="159"/>
      <c r="Y34" s="159"/>
      <c r="Z34" s="159"/>
      <c r="AA34" s="159"/>
      <c r="AB34" s="159"/>
      <c r="AC34" s="159"/>
      <c r="AD34" s="159"/>
      <c r="AE34" s="159"/>
    </row>
    <row r="35" spans="1:31" ht="15" customHeight="1" x14ac:dyDescent="0.3">
      <c r="B35" s="165"/>
      <c r="C35" s="166"/>
      <c r="D35" s="13"/>
      <c r="R35" s="165"/>
      <c r="S35" s="166"/>
      <c r="T35" s="13"/>
    </row>
    <row r="36" spans="1:31" ht="15" customHeight="1" x14ac:dyDescent="0.3">
      <c r="B36" s="161">
        <v>3</v>
      </c>
      <c r="C36" s="162">
        <f>SUM(C37:C41)</f>
        <v>0</v>
      </c>
      <c r="D36" s="55" t="s">
        <v>485</v>
      </c>
      <c r="K36" s="156" t="s">
        <v>486</v>
      </c>
      <c r="R36" s="161">
        <v>3</v>
      </c>
      <c r="S36" s="162">
        <f>SUM(S37:S41)</f>
        <v>0</v>
      </c>
      <c r="T36" s="55" t="s">
        <v>485</v>
      </c>
      <c r="AA36" s="156" t="s">
        <v>486</v>
      </c>
    </row>
    <row r="37" spans="1:31" ht="15" customHeight="1" x14ac:dyDescent="0.3">
      <c r="B37" s="165"/>
      <c r="C37" s="166">
        <f>IF(E37="X",1,0)</f>
        <v>0</v>
      </c>
      <c r="D37" s="413"/>
      <c r="E37" s="167"/>
      <c r="F37" s="523" t="s">
        <v>242</v>
      </c>
      <c r="G37" s="523"/>
      <c r="H37" s="523"/>
      <c r="I37" s="523"/>
      <c r="J37" s="523"/>
      <c r="K37" s="523"/>
      <c r="L37" s="523"/>
      <c r="M37" s="523"/>
      <c r="N37" s="523"/>
      <c r="O37" s="523"/>
      <c r="P37" s="412"/>
      <c r="R37" s="165"/>
      <c r="S37" s="166">
        <f>IF(U37="X",1,0)</f>
        <v>0</v>
      </c>
      <c r="T37" s="413"/>
      <c r="U37" s="248"/>
      <c r="V37" s="523" t="s">
        <v>242</v>
      </c>
      <c r="W37" s="523"/>
      <c r="X37" s="523"/>
      <c r="Y37" s="523"/>
      <c r="Z37" s="523"/>
      <c r="AA37" s="523"/>
      <c r="AB37" s="523"/>
      <c r="AC37" s="523"/>
      <c r="AD37" s="523"/>
      <c r="AE37" s="523"/>
    </row>
    <row r="38" spans="1:31" ht="15" customHeight="1" x14ac:dyDescent="0.3">
      <c r="B38" s="165"/>
      <c r="C38" s="166"/>
      <c r="D38" s="413"/>
      <c r="F38" s="523"/>
      <c r="G38" s="523"/>
      <c r="H38" s="523"/>
      <c r="I38" s="523"/>
      <c r="J38" s="523"/>
      <c r="K38" s="523"/>
      <c r="L38" s="523"/>
      <c r="M38" s="523"/>
      <c r="N38" s="523"/>
      <c r="O38" s="523"/>
      <c r="P38" s="412"/>
      <c r="R38" s="165"/>
      <c r="S38" s="166"/>
      <c r="T38" s="413"/>
      <c r="V38" s="523"/>
      <c r="W38" s="523"/>
      <c r="X38" s="523"/>
      <c r="Y38" s="523"/>
      <c r="Z38" s="523"/>
      <c r="AA38" s="523"/>
      <c r="AB38" s="523"/>
      <c r="AC38" s="523"/>
      <c r="AD38" s="523"/>
      <c r="AE38" s="523"/>
    </row>
    <row r="39" spans="1:31" ht="15" customHeight="1" x14ac:dyDescent="0.3">
      <c r="B39" s="165"/>
      <c r="C39" s="166">
        <f>IF(E39="X",1,0)</f>
        <v>0</v>
      </c>
      <c r="D39" s="413"/>
      <c r="E39" s="167"/>
      <c r="F39" s="523" t="s">
        <v>487</v>
      </c>
      <c r="G39" s="523"/>
      <c r="H39" s="523"/>
      <c r="I39" s="523"/>
      <c r="J39" s="523"/>
      <c r="K39" s="523"/>
      <c r="L39" s="523"/>
      <c r="M39" s="523"/>
      <c r="N39" s="523"/>
      <c r="O39" s="523"/>
      <c r="P39" s="412"/>
      <c r="R39" s="165"/>
      <c r="S39" s="166">
        <f>IF(U39="X",1,0)</f>
        <v>0</v>
      </c>
      <c r="T39" s="413"/>
      <c r="U39" s="248"/>
      <c r="V39" s="523" t="s">
        <v>487</v>
      </c>
      <c r="W39" s="523"/>
      <c r="X39" s="523"/>
      <c r="Y39" s="523"/>
      <c r="Z39" s="523"/>
      <c r="AA39" s="523"/>
      <c r="AB39" s="523"/>
      <c r="AC39" s="523"/>
      <c r="AD39" s="523"/>
      <c r="AE39" s="523"/>
    </row>
    <row r="40" spans="1:31" ht="15" customHeight="1" x14ac:dyDescent="0.3">
      <c r="B40" s="165"/>
      <c r="C40" s="166"/>
      <c r="D40" s="413"/>
      <c r="F40" s="523"/>
      <c r="G40" s="523"/>
      <c r="H40" s="523"/>
      <c r="I40" s="523"/>
      <c r="J40" s="523"/>
      <c r="K40" s="523"/>
      <c r="L40" s="523"/>
      <c r="M40" s="523"/>
      <c r="N40" s="523"/>
      <c r="O40" s="523"/>
      <c r="P40" s="412"/>
      <c r="R40" s="165"/>
      <c r="S40" s="166"/>
      <c r="T40" s="413"/>
      <c r="V40" s="523"/>
      <c r="W40" s="523"/>
      <c r="X40" s="523"/>
      <c r="Y40" s="523"/>
      <c r="Z40" s="523"/>
      <c r="AA40" s="523"/>
      <c r="AB40" s="523"/>
      <c r="AC40" s="523"/>
      <c r="AD40" s="523"/>
      <c r="AE40" s="523"/>
    </row>
    <row r="41" spans="1:31" ht="15" customHeight="1" x14ac:dyDescent="0.3">
      <c r="B41" s="165"/>
      <c r="C41" s="166">
        <f>IF(E41="X",1,0)</f>
        <v>0</v>
      </c>
      <c r="D41" s="413"/>
      <c r="E41" s="167"/>
      <c r="F41" s="534" t="s">
        <v>488</v>
      </c>
      <c r="G41" s="523"/>
      <c r="H41" s="523"/>
      <c r="I41" s="523"/>
      <c r="J41" s="523"/>
      <c r="K41" s="523"/>
      <c r="L41" s="523"/>
      <c r="M41" s="523"/>
      <c r="N41" s="523"/>
      <c r="O41" s="523"/>
      <c r="P41" s="412"/>
      <c r="R41" s="165"/>
      <c r="S41" s="166">
        <f>IF(U41="X",1,0)</f>
        <v>0</v>
      </c>
      <c r="T41" s="413"/>
      <c r="U41" s="248"/>
      <c r="V41" s="534" t="s">
        <v>488</v>
      </c>
      <c r="W41" s="523"/>
      <c r="X41" s="523"/>
      <c r="Y41" s="523"/>
      <c r="Z41" s="523"/>
      <c r="AA41" s="523"/>
      <c r="AB41" s="523"/>
      <c r="AC41" s="523"/>
      <c r="AD41" s="523"/>
      <c r="AE41" s="523"/>
    </row>
    <row r="42" spans="1:31" ht="15" customHeight="1" x14ac:dyDescent="0.3">
      <c r="B42" s="165"/>
      <c r="C42" s="166"/>
      <c r="D42" s="442"/>
      <c r="E42" s="432"/>
      <c r="F42" s="431"/>
      <c r="G42" s="441"/>
      <c r="H42" s="441"/>
      <c r="I42" s="441"/>
      <c r="J42" s="441"/>
      <c r="K42" s="441"/>
      <c r="L42" s="441"/>
      <c r="M42" s="441"/>
      <c r="N42" s="441"/>
      <c r="O42" s="441"/>
      <c r="P42" s="441"/>
      <c r="R42" s="165"/>
      <c r="S42" s="166"/>
      <c r="T42" s="442"/>
      <c r="U42" s="433"/>
      <c r="V42" s="431"/>
      <c r="W42" s="441"/>
      <c r="X42" s="441"/>
      <c r="Y42" s="441"/>
      <c r="Z42" s="441"/>
      <c r="AA42" s="441"/>
      <c r="AB42" s="441"/>
      <c r="AC42" s="441"/>
      <c r="AD42" s="441"/>
      <c r="AE42" s="441"/>
    </row>
    <row r="43" spans="1:31" ht="15" customHeight="1" x14ac:dyDescent="0.3">
      <c r="B43" s="161">
        <v>2</v>
      </c>
      <c r="C43" s="162">
        <f>SUM(C44:C47)</f>
        <v>0</v>
      </c>
      <c r="D43" s="55" t="s">
        <v>494</v>
      </c>
      <c r="R43" s="161">
        <v>2</v>
      </c>
      <c r="S43" s="162">
        <f>SUM(S44:S47)</f>
        <v>0</v>
      </c>
      <c r="T43" s="55" t="s">
        <v>494</v>
      </c>
    </row>
    <row r="44" spans="1:31" ht="15" customHeight="1" x14ac:dyDescent="0.3">
      <c r="B44" s="165"/>
      <c r="C44" s="166">
        <f>IF(E44="X",1,0)</f>
        <v>0</v>
      </c>
      <c r="D44" s="442"/>
      <c r="E44" s="167"/>
      <c r="F44" s="522" t="s">
        <v>495</v>
      </c>
      <c r="G44" s="522"/>
      <c r="H44" s="522"/>
      <c r="I44" s="522"/>
      <c r="J44" s="522"/>
      <c r="K44" s="522"/>
      <c r="L44" s="522"/>
      <c r="M44" s="522"/>
      <c r="N44" s="522"/>
      <c r="O44" s="522"/>
      <c r="P44" s="440"/>
      <c r="R44" s="165"/>
      <c r="S44" s="166">
        <f>IF(U44="X",1,0)</f>
        <v>0</v>
      </c>
      <c r="T44" s="442"/>
      <c r="U44" s="248"/>
      <c r="V44" s="522" t="s">
        <v>495</v>
      </c>
      <c r="W44" s="522"/>
      <c r="X44" s="522"/>
      <c r="Y44" s="522"/>
      <c r="Z44" s="522"/>
      <c r="AA44" s="522"/>
      <c r="AB44" s="522"/>
      <c r="AC44" s="522"/>
      <c r="AD44" s="522"/>
      <c r="AE44" s="522"/>
    </row>
    <row r="45" spans="1:31" x14ac:dyDescent="0.3">
      <c r="A45" s="207"/>
      <c r="B45" s="165"/>
      <c r="C45" s="166"/>
      <c r="D45" s="442"/>
      <c r="F45" s="522"/>
      <c r="G45" s="522"/>
      <c r="H45" s="522"/>
      <c r="I45" s="522"/>
      <c r="J45" s="522"/>
      <c r="K45" s="522"/>
      <c r="L45" s="522"/>
      <c r="M45" s="522"/>
      <c r="N45" s="522"/>
      <c r="O45" s="522"/>
      <c r="P45" s="440"/>
      <c r="Q45" s="207"/>
      <c r="R45" s="165"/>
      <c r="S45" s="166"/>
      <c r="T45" s="442"/>
      <c r="V45" s="522"/>
      <c r="W45" s="522"/>
      <c r="X45" s="522"/>
      <c r="Y45" s="522"/>
      <c r="Z45" s="522"/>
      <c r="AA45" s="522"/>
      <c r="AB45" s="522"/>
      <c r="AC45" s="522"/>
      <c r="AD45" s="522"/>
      <c r="AE45" s="522"/>
    </row>
    <row r="46" spans="1:31" ht="15" customHeight="1" x14ac:dyDescent="0.3">
      <c r="B46" s="165"/>
      <c r="C46" s="166">
        <f>IF(E46="X",1,0)</f>
        <v>0</v>
      </c>
      <c r="D46" s="442"/>
      <c r="E46" s="167"/>
      <c r="F46" s="534" t="s">
        <v>503</v>
      </c>
      <c r="G46" s="535"/>
      <c r="H46" s="535"/>
      <c r="I46" s="535"/>
      <c r="J46" s="535"/>
      <c r="K46" s="535"/>
      <c r="L46" s="535"/>
      <c r="M46" s="535"/>
      <c r="N46" s="535"/>
      <c r="O46" s="535"/>
      <c r="P46" s="441"/>
      <c r="R46" s="165"/>
      <c r="S46" s="166">
        <f>IF(U46="X",1,0)</f>
        <v>0</v>
      </c>
      <c r="T46" s="442"/>
      <c r="U46" s="248"/>
      <c r="V46" s="534" t="s">
        <v>503</v>
      </c>
      <c r="W46" s="535"/>
      <c r="X46" s="535"/>
      <c r="Y46" s="535"/>
      <c r="Z46" s="535"/>
      <c r="AA46" s="535"/>
      <c r="AB46" s="535"/>
      <c r="AC46" s="535"/>
      <c r="AD46" s="535"/>
      <c r="AE46" s="535"/>
    </row>
    <row r="47" spans="1:31" ht="15" customHeight="1" x14ac:dyDescent="0.3">
      <c r="B47" s="165"/>
      <c r="C47" s="166"/>
      <c r="D47" s="442"/>
      <c r="E47" s="432"/>
      <c r="F47" s="431"/>
      <c r="G47" s="441"/>
      <c r="H47" s="441"/>
      <c r="I47" s="441"/>
      <c r="J47" s="441"/>
      <c r="K47" s="441"/>
      <c r="L47" s="441"/>
      <c r="M47" s="441"/>
      <c r="N47" s="441"/>
      <c r="O47" s="441"/>
      <c r="P47" s="441"/>
      <c r="R47" s="165"/>
      <c r="S47" s="166"/>
      <c r="T47" s="442"/>
      <c r="U47" s="433"/>
      <c r="V47" s="431"/>
      <c r="W47" s="441"/>
      <c r="X47" s="441"/>
      <c r="Y47" s="441"/>
      <c r="Z47" s="441"/>
      <c r="AA47" s="441"/>
      <c r="AB47" s="441"/>
      <c r="AC47" s="441"/>
      <c r="AD47" s="441"/>
      <c r="AE47" s="441"/>
    </row>
    <row r="48" spans="1:31" ht="15" customHeight="1" x14ac:dyDescent="0.3">
      <c r="B48" s="161">
        <v>2</v>
      </c>
      <c r="C48" s="162">
        <f>SUM(C49:C52)</f>
        <v>0</v>
      </c>
      <c r="D48" s="55" t="s">
        <v>386</v>
      </c>
      <c r="R48" s="161">
        <v>2</v>
      </c>
      <c r="S48" s="162">
        <f>SUM(S49:S52)</f>
        <v>0</v>
      </c>
      <c r="T48" s="55" t="s">
        <v>386</v>
      </c>
    </row>
    <row r="49" spans="1:31" x14ac:dyDescent="0.3">
      <c r="B49" s="165"/>
      <c r="C49" s="166">
        <f>IF(E49="X",1,0)</f>
        <v>0</v>
      </c>
      <c r="D49" s="442"/>
      <c r="E49" s="167"/>
      <c r="F49" s="522" t="s">
        <v>393</v>
      </c>
      <c r="G49" s="522"/>
      <c r="H49" s="522"/>
      <c r="I49" s="522"/>
      <c r="J49" s="522"/>
      <c r="K49" s="522"/>
      <c r="L49" s="522"/>
      <c r="M49" s="522"/>
      <c r="N49" s="522"/>
      <c r="O49" s="522"/>
      <c r="P49" s="440"/>
      <c r="R49" s="165"/>
      <c r="S49" s="166">
        <f>IF(U49="X",1,0)</f>
        <v>0</v>
      </c>
      <c r="T49" s="442"/>
      <c r="U49" s="248"/>
      <c r="V49" s="522" t="s">
        <v>393</v>
      </c>
      <c r="W49" s="522"/>
      <c r="X49" s="522"/>
      <c r="Y49" s="522"/>
      <c r="Z49" s="522"/>
      <c r="AA49" s="522"/>
      <c r="AB49" s="522"/>
      <c r="AC49" s="522"/>
      <c r="AD49" s="522"/>
      <c r="AE49" s="522"/>
    </row>
    <row r="50" spans="1:31" ht="15" customHeight="1" x14ac:dyDescent="0.3">
      <c r="A50" s="207"/>
      <c r="B50" s="165"/>
      <c r="C50" s="166"/>
      <c r="D50" s="442"/>
      <c r="F50" s="522"/>
      <c r="G50" s="522"/>
      <c r="H50" s="522"/>
      <c r="I50" s="522"/>
      <c r="J50" s="522"/>
      <c r="K50" s="522"/>
      <c r="L50" s="522"/>
      <c r="M50" s="522"/>
      <c r="N50" s="522"/>
      <c r="O50" s="522"/>
      <c r="P50" s="440"/>
      <c r="Q50" s="207"/>
      <c r="R50" s="165"/>
      <c r="S50" s="166"/>
      <c r="T50" s="442"/>
      <c r="V50" s="522"/>
      <c r="W50" s="522"/>
      <c r="X50" s="522"/>
      <c r="Y50" s="522"/>
      <c r="Z50" s="522"/>
      <c r="AA50" s="522"/>
      <c r="AB50" s="522"/>
      <c r="AC50" s="522"/>
      <c r="AD50" s="522"/>
      <c r="AE50" s="522"/>
    </row>
    <row r="51" spans="1:31" ht="15" customHeight="1" x14ac:dyDescent="0.3">
      <c r="B51" s="165"/>
      <c r="C51" s="166">
        <f>IF(E51="X",1,0)</f>
        <v>0</v>
      </c>
      <c r="D51" s="342"/>
      <c r="E51" s="167"/>
      <c r="F51" s="523" t="s">
        <v>418</v>
      </c>
      <c r="G51" s="523"/>
      <c r="H51" s="523"/>
      <c r="I51" s="523"/>
      <c r="J51" s="523"/>
      <c r="K51" s="523"/>
      <c r="L51" s="523"/>
      <c r="M51" s="523"/>
      <c r="N51" s="523"/>
      <c r="O51" s="523"/>
      <c r="P51" s="341"/>
      <c r="R51" s="165"/>
      <c r="S51" s="166">
        <f>IF(U51="X",1,0)</f>
        <v>0</v>
      </c>
      <c r="U51" s="248"/>
      <c r="V51" s="523" t="s">
        <v>418</v>
      </c>
      <c r="W51" s="523"/>
      <c r="X51" s="523"/>
      <c r="Y51" s="523"/>
      <c r="Z51" s="523"/>
      <c r="AA51" s="523"/>
      <c r="AB51" s="523"/>
      <c r="AC51" s="523"/>
      <c r="AD51" s="523"/>
      <c r="AE51" s="523"/>
    </row>
    <row r="52" spans="1:31" ht="12" customHeight="1" x14ac:dyDescent="0.3">
      <c r="B52" s="165"/>
      <c r="C52" s="166"/>
      <c r="D52" s="342"/>
      <c r="F52" s="523"/>
      <c r="G52" s="523"/>
      <c r="H52" s="523"/>
      <c r="I52" s="523"/>
      <c r="J52" s="523"/>
      <c r="K52" s="523"/>
      <c r="L52" s="523"/>
      <c r="M52" s="523"/>
      <c r="N52" s="523"/>
      <c r="O52" s="523"/>
      <c r="P52" s="341"/>
      <c r="R52" s="165"/>
      <c r="S52" s="166"/>
      <c r="V52" s="523"/>
      <c r="W52" s="523"/>
      <c r="X52" s="523"/>
      <c r="Y52" s="523"/>
      <c r="Z52" s="523"/>
      <c r="AA52" s="523"/>
      <c r="AB52" s="523"/>
      <c r="AC52" s="523"/>
      <c r="AD52" s="523"/>
      <c r="AE52" s="523"/>
    </row>
    <row r="53" spans="1:31" ht="15" customHeight="1" x14ac:dyDescent="0.3">
      <c r="B53" s="161">
        <v>2</v>
      </c>
      <c r="C53" s="162">
        <f>SUM(C54:C57)</f>
        <v>0</v>
      </c>
      <c r="D53" s="55" t="s">
        <v>387</v>
      </c>
      <c r="R53" s="161">
        <v>2</v>
      </c>
      <c r="S53" s="162">
        <f>SUM(S54:S57)</f>
        <v>0</v>
      </c>
      <c r="T53" s="55" t="s">
        <v>387</v>
      </c>
    </row>
    <row r="54" spans="1:31" ht="15" customHeight="1" x14ac:dyDescent="0.3">
      <c r="B54" s="165"/>
      <c r="C54" s="166">
        <f>IF(E54="X",1,0)</f>
        <v>0</v>
      </c>
      <c r="D54" s="342"/>
      <c r="E54" s="167"/>
      <c r="F54" s="522" t="s">
        <v>427</v>
      </c>
      <c r="G54" s="522"/>
      <c r="H54" s="522"/>
      <c r="I54" s="522"/>
      <c r="J54" s="522"/>
      <c r="K54" s="522"/>
      <c r="L54" s="522"/>
      <c r="M54" s="522"/>
      <c r="N54" s="522"/>
      <c r="O54" s="522"/>
      <c r="P54" s="340"/>
      <c r="R54" s="165"/>
      <c r="S54" s="166">
        <f>IF(U54="X",1,0)</f>
        <v>0</v>
      </c>
      <c r="U54" s="248"/>
      <c r="V54" s="522" t="s">
        <v>427</v>
      </c>
      <c r="W54" s="522"/>
      <c r="X54" s="522"/>
      <c r="Y54" s="522"/>
      <c r="Z54" s="522"/>
      <c r="AA54" s="522"/>
      <c r="AB54" s="522"/>
      <c r="AC54" s="522"/>
      <c r="AD54" s="522"/>
      <c r="AE54" s="522"/>
    </row>
    <row r="55" spans="1:31" x14ac:dyDescent="0.3">
      <c r="A55" s="207"/>
      <c r="B55" s="165"/>
      <c r="C55" s="166"/>
      <c r="D55" s="342"/>
      <c r="F55" s="522"/>
      <c r="G55" s="522"/>
      <c r="H55" s="522"/>
      <c r="I55" s="522"/>
      <c r="J55" s="522"/>
      <c r="K55" s="522"/>
      <c r="L55" s="522"/>
      <c r="M55" s="522"/>
      <c r="N55" s="522"/>
      <c r="O55" s="522"/>
      <c r="P55" s="340"/>
      <c r="Q55" s="207"/>
      <c r="R55" s="165"/>
      <c r="S55" s="166"/>
      <c r="V55" s="522"/>
      <c r="W55" s="522"/>
      <c r="X55" s="522"/>
      <c r="Y55" s="522"/>
      <c r="Z55" s="522"/>
      <c r="AA55" s="522"/>
      <c r="AB55" s="522"/>
      <c r="AC55" s="522"/>
      <c r="AD55" s="522"/>
      <c r="AE55" s="522"/>
    </row>
    <row r="56" spans="1:31" ht="15" customHeight="1" x14ac:dyDescent="0.3">
      <c r="B56" s="165"/>
      <c r="C56" s="166">
        <f>IF(E56="X",1,0)</f>
        <v>0</v>
      </c>
      <c r="D56" s="342"/>
      <c r="E56" s="167"/>
      <c r="F56" s="523" t="s">
        <v>428</v>
      </c>
      <c r="G56" s="523"/>
      <c r="H56" s="523"/>
      <c r="I56" s="523"/>
      <c r="J56" s="523"/>
      <c r="K56" s="523"/>
      <c r="L56" s="523"/>
      <c r="M56" s="523"/>
      <c r="N56" s="523"/>
      <c r="O56" s="523"/>
      <c r="P56" s="341"/>
      <c r="R56" s="165"/>
      <c r="S56" s="166">
        <f>IF(U56="X",1,0)</f>
        <v>0</v>
      </c>
      <c r="U56" s="248"/>
      <c r="V56" s="523" t="s">
        <v>428</v>
      </c>
      <c r="W56" s="523"/>
      <c r="X56" s="523"/>
      <c r="Y56" s="523"/>
      <c r="Z56" s="523"/>
      <c r="AA56" s="523"/>
      <c r="AB56" s="523"/>
      <c r="AC56" s="523"/>
      <c r="AD56" s="523"/>
      <c r="AE56" s="523"/>
    </row>
    <row r="57" spans="1:31" ht="12" customHeight="1" x14ac:dyDescent="0.3">
      <c r="B57" s="165"/>
      <c r="C57" s="166"/>
      <c r="D57" s="342"/>
      <c r="F57" s="523"/>
      <c r="G57" s="523"/>
      <c r="H57" s="523"/>
      <c r="I57" s="523"/>
      <c r="J57" s="523"/>
      <c r="K57" s="523"/>
      <c r="L57" s="523"/>
      <c r="M57" s="523"/>
      <c r="N57" s="523"/>
      <c r="O57" s="523"/>
      <c r="P57" s="341"/>
      <c r="R57" s="165"/>
      <c r="S57" s="166"/>
      <c r="V57" s="523"/>
      <c r="W57" s="523"/>
      <c r="X57" s="523"/>
      <c r="Y57" s="523"/>
      <c r="Z57" s="523"/>
      <c r="AA57" s="523"/>
      <c r="AB57" s="523"/>
      <c r="AC57" s="523"/>
      <c r="AD57" s="523"/>
      <c r="AE57" s="523"/>
    </row>
    <row r="58" spans="1:31" ht="15.6" x14ac:dyDescent="0.3">
      <c r="B58" s="161">
        <v>2</v>
      </c>
      <c r="C58" s="162">
        <f>SUM(C59:C69)</f>
        <v>0</v>
      </c>
      <c r="D58" s="55" t="s">
        <v>337</v>
      </c>
      <c r="R58" s="161">
        <v>2</v>
      </c>
      <c r="S58" s="162">
        <f>SUM(S59:S69)</f>
        <v>0</v>
      </c>
      <c r="T58" s="55" t="s">
        <v>337</v>
      </c>
    </row>
    <row r="59" spans="1:31" ht="15" customHeight="1" x14ac:dyDescent="0.3">
      <c r="B59" s="165"/>
      <c r="C59" s="166">
        <f>IF(E59="X",1,0)</f>
        <v>0</v>
      </c>
      <c r="D59" s="257"/>
      <c r="E59" s="167"/>
      <c r="F59" s="522" t="s">
        <v>309</v>
      </c>
      <c r="G59" s="522"/>
      <c r="H59" s="522"/>
      <c r="I59" s="522"/>
      <c r="J59" s="522"/>
      <c r="K59" s="522"/>
      <c r="L59" s="522"/>
      <c r="M59" s="522"/>
      <c r="N59" s="522"/>
      <c r="O59" s="522"/>
      <c r="P59" s="301"/>
      <c r="R59" s="165"/>
      <c r="S59" s="166">
        <f>IF(U59="X",1,0)</f>
        <v>0</v>
      </c>
      <c r="U59" s="248"/>
      <c r="V59" s="522" t="s">
        <v>309</v>
      </c>
      <c r="W59" s="522"/>
      <c r="X59" s="522"/>
      <c r="Y59" s="522"/>
      <c r="Z59" s="522"/>
      <c r="AA59" s="522"/>
      <c r="AB59" s="522"/>
      <c r="AC59" s="522"/>
      <c r="AD59" s="522"/>
      <c r="AE59" s="522"/>
    </row>
    <row r="60" spans="1:31" x14ac:dyDescent="0.3">
      <c r="B60" s="165"/>
      <c r="C60" s="166"/>
      <c r="D60" s="257"/>
      <c r="F60" s="522"/>
      <c r="G60" s="522"/>
      <c r="H60" s="522"/>
      <c r="I60" s="522"/>
      <c r="J60" s="522"/>
      <c r="K60" s="522"/>
      <c r="L60" s="522"/>
      <c r="M60" s="522"/>
      <c r="N60" s="522"/>
      <c r="O60" s="522"/>
      <c r="P60" s="301"/>
      <c r="R60" s="165"/>
      <c r="S60" s="166"/>
      <c r="V60" s="522"/>
      <c r="W60" s="522"/>
      <c r="X60" s="522"/>
      <c r="Y60" s="522"/>
      <c r="Z60" s="522"/>
      <c r="AA60" s="522"/>
      <c r="AB60" s="522"/>
      <c r="AC60" s="522"/>
      <c r="AD60" s="522"/>
      <c r="AE60" s="522"/>
    </row>
    <row r="61" spans="1:31" ht="15.75" customHeight="1" x14ac:dyDescent="0.3">
      <c r="B61" s="165"/>
      <c r="C61" s="166">
        <f>IF(E61="X",1,0)</f>
        <v>0</v>
      </c>
      <c r="D61" s="55"/>
      <c r="E61" s="167"/>
      <c r="F61" s="523" t="s">
        <v>316</v>
      </c>
      <c r="G61" s="523"/>
      <c r="H61" s="523"/>
      <c r="I61" s="523"/>
      <c r="J61" s="523"/>
      <c r="K61" s="523"/>
      <c r="L61" s="523"/>
      <c r="M61" s="523"/>
      <c r="N61" s="523"/>
      <c r="O61" s="523"/>
      <c r="P61" s="302"/>
      <c r="R61" s="165"/>
      <c r="S61" s="166">
        <f>IF(U61="X",1,0)</f>
        <v>0</v>
      </c>
      <c r="T61" s="55"/>
      <c r="U61" s="248"/>
      <c r="V61" s="523" t="s">
        <v>316</v>
      </c>
      <c r="W61" s="523"/>
      <c r="X61" s="523"/>
      <c r="Y61" s="523"/>
      <c r="Z61" s="523"/>
      <c r="AA61" s="523"/>
      <c r="AB61" s="523"/>
      <c r="AC61" s="523"/>
      <c r="AD61" s="523"/>
      <c r="AE61" s="523"/>
    </row>
    <row r="62" spans="1:31" x14ac:dyDescent="0.3">
      <c r="B62" s="165"/>
      <c r="C62" s="166"/>
      <c r="D62" s="257"/>
      <c r="F62" s="523"/>
      <c r="G62" s="523"/>
      <c r="H62" s="523"/>
      <c r="I62" s="523"/>
      <c r="J62" s="523"/>
      <c r="K62" s="523"/>
      <c r="L62" s="523"/>
      <c r="M62" s="523"/>
      <c r="N62" s="523"/>
      <c r="O62" s="523"/>
      <c r="P62" s="302"/>
      <c r="R62" s="165"/>
      <c r="S62" s="166"/>
      <c r="V62" s="523"/>
      <c r="W62" s="523"/>
      <c r="X62" s="523"/>
      <c r="Y62" s="523"/>
      <c r="Z62" s="523"/>
      <c r="AA62" s="523"/>
      <c r="AB62" s="523"/>
      <c r="AC62" s="523"/>
      <c r="AD62" s="523"/>
      <c r="AE62" s="523"/>
    </row>
    <row r="63" spans="1:31" x14ac:dyDescent="0.3">
      <c r="B63" s="165"/>
      <c r="C63" s="166"/>
      <c r="D63" s="481"/>
      <c r="F63" s="480"/>
      <c r="G63" s="480"/>
      <c r="H63" s="480"/>
      <c r="I63" s="480"/>
      <c r="J63" s="480"/>
      <c r="K63" s="480"/>
      <c r="L63" s="480"/>
      <c r="M63" s="480"/>
      <c r="N63" s="480"/>
      <c r="O63" s="480"/>
      <c r="P63" s="480"/>
      <c r="R63" s="165"/>
      <c r="S63" s="166"/>
      <c r="T63" s="481"/>
      <c r="V63" s="480"/>
      <c r="W63" s="480"/>
      <c r="X63" s="480"/>
      <c r="Y63" s="480"/>
      <c r="Z63" s="480"/>
      <c r="AA63" s="480"/>
      <c r="AB63" s="480"/>
      <c r="AC63" s="480"/>
      <c r="AD63" s="480"/>
      <c r="AE63" s="480"/>
    </row>
    <row r="64" spans="1:31" ht="15" customHeight="1" x14ac:dyDescent="0.3">
      <c r="B64" s="165"/>
      <c r="C64" s="166">
        <f>IF(E64="X",1,0)</f>
        <v>0</v>
      </c>
      <c r="D64" s="257"/>
      <c r="E64" s="167"/>
      <c r="F64" s="523" t="s">
        <v>375</v>
      </c>
      <c r="G64" s="523"/>
      <c r="H64" s="523"/>
      <c r="I64" s="523"/>
      <c r="J64" s="523"/>
      <c r="K64" s="523"/>
      <c r="L64" s="523"/>
      <c r="M64" s="523"/>
      <c r="N64" s="523"/>
      <c r="O64" s="523"/>
      <c r="P64" s="302"/>
      <c r="R64" s="165"/>
      <c r="S64" s="166">
        <f>IF(U64="X",1,0)</f>
        <v>0</v>
      </c>
      <c r="U64" s="248"/>
      <c r="V64" s="523" t="s">
        <v>375</v>
      </c>
      <c r="W64" s="523"/>
      <c r="X64" s="523"/>
      <c r="Y64" s="523"/>
      <c r="Z64" s="523"/>
      <c r="AA64" s="523"/>
      <c r="AB64" s="523"/>
      <c r="AC64" s="523"/>
      <c r="AD64" s="523"/>
      <c r="AE64" s="523"/>
    </row>
    <row r="65" spans="2:31" ht="56.4" customHeight="1" x14ac:dyDescent="0.3">
      <c r="B65" s="165"/>
      <c r="C65" s="166"/>
      <c r="D65" s="257"/>
      <c r="F65" s="523"/>
      <c r="G65" s="523"/>
      <c r="H65" s="523"/>
      <c r="I65" s="523"/>
      <c r="J65" s="523"/>
      <c r="K65" s="523"/>
      <c r="L65" s="523"/>
      <c r="M65" s="523"/>
      <c r="N65" s="523"/>
      <c r="O65" s="523"/>
      <c r="P65" s="302"/>
      <c r="R65" s="165"/>
      <c r="S65" s="166"/>
      <c r="V65" s="523"/>
      <c r="W65" s="523"/>
      <c r="X65" s="523"/>
      <c r="Y65" s="523"/>
      <c r="Z65" s="523"/>
      <c r="AA65" s="523"/>
      <c r="AB65" s="523"/>
      <c r="AC65" s="523"/>
      <c r="AD65" s="523"/>
      <c r="AE65" s="523"/>
    </row>
    <row r="66" spans="2:31" ht="15" customHeight="1" x14ac:dyDescent="0.3">
      <c r="B66" s="165"/>
      <c r="C66" s="166">
        <f>IF(E66="X",1,0)</f>
        <v>0</v>
      </c>
      <c r="D66" s="257"/>
      <c r="E66" s="167"/>
      <c r="F66" s="523" t="s">
        <v>376</v>
      </c>
      <c r="G66" s="523"/>
      <c r="H66" s="523"/>
      <c r="I66" s="523"/>
      <c r="J66" s="523"/>
      <c r="K66" s="523"/>
      <c r="L66" s="523"/>
      <c r="M66" s="523"/>
      <c r="N66" s="523"/>
      <c r="O66" s="523"/>
      <c r="P66" s="302"/>
      <c r="R66" s="165"/>
      <c r="S66" s="166">
        <f>IF(U66="X",1,0)</f>
        <v>0</v>
      </c>
      <c r="U66" s="248"/>
      <c r="V66" s="523" t="s">
        <v>376</v>
      </c>
      <c r="W66" s="523"/>
      <c r="X66" s="523"/>
      <c r="Y66" s="523"/>
      <c r="Z66" s="523"/>
      <c r="AA66" s="523"/>
      <c r="AB66" s="523"/>
      <c r="AC66" s="523"/>
      <c r="AD66" s="523"/>
      <c r="AE66" s="523"/>
    </row>
    <row r="67" spans="2:31" x14ac:dyDescent="0.3">
      <c r="B67" s="165"/>
      <c r="C67" s="166"/>
      <c r="D67" s="257"/>
      <c r="F67" s="523"/>
      <c r="G67" s="523"/>
      <c r="H67" s="523"/>
      <c r="I67" s="523"/>
      <c r="J67" s="523"/>
      <c r="K67" s="523"/>
      <c r="L67" s="523"/>
      <c r="M67" s="523"/>
      <c r="N67" s="523"/>
      <c r="O67" s="523"/>
      <c r="P67" s="302"/>
      <c r="R67" s="165"/>
      <c r="S67" s="166"/>
      <c r="V67" s="523"/>
      <c r="W67" s="523"/>
      <c r="X67" s="523"/>
      <c r="Y67" s="523"/>
      <c r="Z67" s="523"/>
      <c r="AA67" s="523"/>
      <c r="AB67" s="523"/>
      <c r="AC67" s="523"/>
      <c r="AD67" s="523"/>
      <c r="AE67" s="523"/>
    </row>
    <row r="68" spans="2:31" ht="15" hidden="1" customHeight="1" x14ac:dyDescent="0.3">
      <c r="B68" s="165"/>
      <c r="C68" s="166"/>
      <c r="D68" s="257"/>
      <c r="F68" s="523"/>
      <c r="G68" s="523"/>
      <c r="H68" s="523"/>
      <c r="I68" s="523"/>
      <c r="J68" s="523"/>
      <c r="K68" s="523"/>
      <c r="L68" s="523"/>
      <c r="M68" s="523"/>
      <c r="N68" s="523"/>
      <c r="O68" s="523"/>
      <c r="P68" s="302"/>
      <c r="R68" s="165"/>
      <c r="S68" s="166"/>
      <c r="V68" s="523"/>
      <c r="W68" s="523"/>
      <c r="X68" s="523"/>
      <c r="Y68" s="523"/>
      <c r="Z68" s="523"/>
      <c r="AA68" s="523"/>
      <c r="AB68" s="523"/>
      <c r="AC68" s="523"/>
      <c r="AD68" s="523"/>
      <c r="AE68" s="523"/>
    </row>
    <row r="69" spans="2:31" x14ac:dyDescent="0.3">
      <c r="B69" s="165"/>
      <c r="C69" s="166">
        <f>IF(E69="X",1,0)</f>
        <v>0</v>
      </c>
      <c r="D69" s="257"/>
      <c r="E69" s="167"/>
      <c r="F69" s="523" t="s">
        <v>317</v>
      </c>
      <c r="G69" s="523"/>
      <c r="H69" s="523"/>
      <c r="I69" s="523"/>
      <c r="J69" s="523"/>
      <c r="K69" s="523"/>
      <c r="L69" s="523"/>
      <c r="M69" s="523"/>
      <c r="N69" s="523"/>
      <c r="O69" s="523"/>
      <c r="P69" s="302"/>
      <c r="R69" s="165"/>
      <c r="S69" s="166">
        <f>IF(U69="X",1,0)</f>
        <v>0</v>
      </c>
      <c r="U69" s="248"/>
      <c r="V69" s="523" t="s">
        <v>317</v>
      </c>
      <c r="W69" s="523"/>
      <c r="X69" s="523"/>
      <c r="Y69" s="523"/>
      <c r="Z69" s="523"/>
      <c r="AA69" s="523"/>
      <c r="AB69" s="523"/>
      <c r="AC69" s="523"/>
      <c r="AD69" s="523"/>
      <c r="AE69" s="523"/>
    </row>
    <row r="70" spans="2:31" x14ac:dyDescent="0.3">
      <c r="B70" s="165"/>
      <c r="C70" s="166"/>
      <c r="D70" s="257"/>
      <c r="F70" s="523"/>
      <c r="G70" s="523"/>
      <c r="H70" s="523"/>
      <c r="I70" s="523"/>
      <c r="J70" s="523"/>
      <c r="K70" s="523"/>
      <c r="L70" s="523"/>
      <c r="M70" s="523"/>
      <c r="N70" s="523"/>
      <c r="O70" s="523"/>
      <c r="P70" s="302"/>
      <c r="R70" s="165"/>
      <c r="S70" s="166"/>
      <c r="V70" s="523"/>
      <c r="W70" s="523"/>
      <c r="X70" s="523"/>
      <c r="Y70" s="523"/>
      <c r="Z70" s="523"/>
      <c r="AA70" s="523"/>
      <c r="AB70" s="523"/>
      <c r="AC70" s="523"/>
      <c r="AD70" s="523"/>
      <c r="AE70" s="523"/>
    </row>
    <row r="71" spans="2:31" ht="15.6" x14ac:dyDescent="0.3">
      <c r="B71" s="161">
        <v>3</v>
      </c>
      <c r="C71" s="162">
        <f>SUM(C72:C77)</f>
        <v>0</v>
      </c>
      <c r="D71" s="55" t="s">
        <v>338</v>
      </c>
      <c r="R71" s="161">
        <v>3</v>
      </c>
      <c r="S71" s="162">
        <f>SUM(S72:S77)</f>
        <v>0</v>
      </c>
      <c r="T71" s="55" t="s">
        <v>338</v>
      </c>
    </row>
    <row r="72" spans="2:31" ht="15.75" customHeight="1" x14ac:dyDescent="0.3">
      <c r="B72" s="165"/>
      <c r="C72" s="166">
        <f>IF(E72="X",1,0)</f>
        <v>0</v>
      </c>
      <c r="D72" s="257"/>
      <c r="E72" s="167"/>
      <c r="F72" s="522" t="s">
        <v>334</v>
      </c>
      <c r="G72" s="522"/>
      <c r="H72" s="522"/>
      <c r="I72" s="522"/>
      <c r="J72" s="522"/>
      <c r="K72" s="522"/>
      <c r="L72" s="522"/>
      <c r="M72" s="522"/>
      <c r="N72" s="522"/>
      <c r="O72" s="522"/>
      <c r="P72" s="301"/>
      <c r="R72" s="165"/>
      <c r="S72" s="166">
        <f>IF(U72="X",1,0)</f>
        <v>0</v>
      </c>
      <c r="U72" s="248"/>
      <c r="V72" s="522" t="s">
        <v>334</v>
      </c>
      <c r="W72" s="522"/>
      <c r="X72" s="522"/>
      <c r="Y72" s="522"/>
      <c r="Z72" s="522"/>
      <c r="AA72" s="522"/>
      <c r="AB72" s="522"/>
      <c r="AC72" s="522"/>
      <c r="AD72" s="522"/>
      <c r="AE72" s="522"/>
    </row>
    <row r="73" spans="2:31" x14ac:dyDescent="0.3">
      <c r="B73" s="165"/>
      <c r="C73" s="166"/>
      <c r="D73" s="257"/>
      <c r="F73" s="522"/>
      <c r="G73" s="522"/>
      <c r="H73" s="522"/>
      <c r="I73" s="522"/>
      <c r="J73" s="522"/>
      <c r="K73" s="522"/>
      <c r="L73" s="522"/>
      <c r="M73" s="522"/>
      <c r="N73" s="522"/>
      <c r="O73" s="522"/>
      <c r="P73" s="301"/>
      <c r="R73" s="165"/>
      <c r="S73" s="166"/>
      <c r="V73" s="522"/>
      <c r="W73" s="522"/>
      <c r="X73" s="522"/>
      <c r="Y73" s="522"/>
      <c r="Z73" s="522"/>
      <c r="AA73" s="522"/>
      <c r="AB73" s="522"/>
      <c r="AC73" s="522"/>
      <c r="AD73" s="522"/>
      <c r="AE73" s="522"/>
    </row>
    <row r="74" spans="2:31" ht="15.75" customHeight="1" x14ac:dyDescent="0.3">
      <c r="B74" s="165"/>
      <c r="C74" s="166">
        <f>IF(E74="X",1,0)</f>
        <v>0</v>
      </c>
      <c r="D74" s="257"/>
      <c r="E74" s="167"/>
      <c r="F74" s="522" t="s">
        <v>335</v>
      </c>
      <c r="G74" s="522"/>
      <c r="H74" s="522"/>
      <c r="I74" s="522"/>
      <c r="J74" s="522"/>
      <c r="K74" s="522"/>
      <c r="L74" s="522"/>
      <c r="M74" s="522"/>
      <c r="N74" s="522"/>
      <c r="O74" s="522"/>
      <c r="P74" s="301"/>
      <c r="R74" s="165"/>
      <c r="S74" s="166">
        <f>IF(U74="X",1,0)</f>
        <v>0</v>
      </c>
      <c r="U74" s="248"/>
      <c r="V74" s="522" t="s">
        <v>335</v>
      </c>
      <c r="W74" s="522"/>
      <c r="X74" s="522"/>
      <c r="Y74" s="522"/>
      <c r="Z74" s="522"/>
      <c r="AA74" s="522"/>
      <c r="AB74" s="522"/>
      <c r="AC74" s="522"/>
      <c r="AD74" s="522"/>
      <c r="AE74" s="522"/>
    </row>
    <row r="75" spans="2:31" x14ac:dyDescent="0.3">
      <c r="B75" s="165"/>
      <c r="C75" s="166"/>
      <c r="D75" s="257"/>
      <c r="F75" s="522"/>
      <c r="G75" s="522"/>
      <c r="H75" s="522"/>
      <c r="I75" s="522"/>
      <c r="J75" s="522"/>
      <c r="K75" s="522"/>
      <c r="L75" s="522"/>
      <c r="M75" s="522"/>
      <c r="N75" s="522"/>
      <c r="O75" s="522"/>
      <c r="P75" s="301"/>
      <c r="R75" s="165"/>
      <c r="S75" s="166"/>
      <c r="V75" s="522"/>
      <c r="W75" s="522"/>
      <c r="X75" s="522"/>
      <c r="Y75" s="522"/>
      <c r="Z75" s="522"/>
      <c r="AA75" s="522"/>
      <c r="AB75" s="522"/>
      <c r="AC75" s="522"/>
      <c r="AD75" s="522"/>
      <c r="AE75" s="522"/>
    </row>
    <row r="76" spans="2:31" ht="15" hidden="1" customHeight="1" x14ac:dyDescent="0.3">
      <c r="B76" s="165"/>
      <c r="C76" s="166"/>
      <c r="D76" s="257"/>
      <c r="F76" s="522"/>
      <c r="G76" s="522"/>
      <c r="H76" s="522"/>
      <c r="I76" s="522"/>
      <c r="J76" s="522"/>
      <c r="K76" s="522"/>
      <c r="L76" s="522"/>
      <c r="M76" s="522"/>
      <c r="N76" s="522"/>
      <c r="O76" s="522"/>
      <c r="P76" s="301"/>
      <c r="R76" s="165"/>
      <c r="S76" s="166"/>
      <c r="V76" s="522"/>
      <c r="W76" s="522"/>
      <c r="X76" s="522"/>
      <c r="Y76" s="522"/>
      <c r="Z76" s="522"/>
      <c r="AA76" s="522"/>
      <c r="AB76" s="522"/>
      <c r="AC76" s="522"/>
      <c r="AD76" s="522"/>
      <c r="AE76" s="522"/>
    </row>
    <row r="77" spans="2:31" ht="15" customHeight="1" x14ac:dyDescent="0.3">
      <c r="B77" s="165"/>
      <c r="C77" s="166">
        <f>IF(E77="X",1,0)</f>
        <v>0</v>
      </c>
      <c r="D77" s="257"/>
      <c r="E77" s="167"/>
      <c r="F77" s="522" t="s">
        <v>336</v>
      </c>
      <c r="G77" s="522"/>
      <c r="H77" s="522"/>
      <c r="I77" s="522"/>
      <c r="J77" s="522"/>
      <c r="K77" s="522"/>
      <c r="L77" s="522"/>
      <c r="M77" s="522"/>
      <c r="N77" s="522"/>
      <c r="O77" s="522"/>
      <c r="P77" s="301"/>
      <c r="R77" s="165"/>
      <c r="S77" s="166">
        <f>IF(U77="X",1,0)</f>
        <v>0</v>
      </c>
      <c r="U77" s="248"/>
      <c r="V77" s="522" t="s">
        <v>336</v>
      </c>
      <c r="W77" s="522"/>
      <c r="X77" s="522"/>
      <c r="Y77" s="522"/>
      <c r="Z77" s="522"/>
      <c r="AA77" s="522"/>
      <c r="AB77" s="522"/>
      <c r="AC77" s="522"/>
      <c r="AD77" s="522"/>
      <c r="AE77" s="522"/>
    </row>
    <row r="78" spans="2:31" ht="14.25" customHeight="1" x14ac:dyDescent="0.3">
      <c r="B78" s="165"/>
      <c r="C78" s="166"/>
      <c r="D78" s="257"/>
      <c r="F78" s="522"/>
      <c r="G78" s="522"/>
      <c r="H78" s="522"/>
      <c r="I78" s="522"/>
      <c r="J78" s="522"/>
      <c r="K78" s="522"/>
      <c r="L78" s="522"/>
      <c r="M78" s="522"/>
      <c r="N78" s="522"/>
      <c r="O78" s="522"/>
      <c r="P78" s="301"/>
      <c r="R78" s="165"/>
      <c r="S78" s="166"/>
      <c r="V78" s="522"/>
      <c r="W78" s="522"/>
      <c r="X78" s="522"/>
      <c r="Y78" s="522"/>
      <c r="Z78" s="522"/>
      <c r="AA78" s="522"/>
      <c r="AB78" s="522"/>
      <c r="AC78" s="522"/>
      <c r="AD78" s="522"/>
      <c r="AE78" s="522"/>
    </row>
    <row r="79" spans="2:31" ht="14.25" customHeight="1" x14ac:dyDescent="0.3">
      <c r="B79" s="165"/>
      <c r="C79" s="166"/>
      <c r="D79" s="257"/>
      <c r="F79" s="256"/>
      <c r="G79" s="256"/>
      <c r="H79" s="256"/>
      <c r="I79" s="256"/>
      <c r="J79" s="256"/>
      <c r="K79" s="256"/>
      <c r="L79" s="256"/>
      <c r="M79" s="256"/>
      <c r="N79" s="256"/>
      <c r="O79" s="256"/>
      <c r="P79" s="301"/>
      <c r="R79" s="165"/>
      <c r="S79" s="166"/>
      <c r="V79" s="350"/>
      <c r="W79" s="350"/>
      <c r="X79" s="350"/>
      <c r="Y79" s="350"/>
      <c r="Z79" s="350"/>
      <c r="AA79" s="350"/>
      <c r="AB79" s="350"/>
      <c r="AC79" s="350"/>
      <c r="AD79" s="350"/>
      <c r="AE79" s="350"/>
    </row>
    <row r="80" spans="2:31" ht="14.25" customHeight="1" thickBot="1" x14ac:dyDescent="0.35">
      <c r="B80" s="165"/>
      <c r="C80" s="166"/>
      <c r="D80" s="147" t="s">
        <v>306</v>
      </c>
      <c r="E80" s="159"/>
      <c r="F80" s="159"/>
      <c r="G80" s="159"/>
      <c r="H80" s="159"/>
      <c r="I80" s="159"/>
      <c r="J80" s="159"/>
      <c r="K80" s="159"/>
      <c r="L80" s="159"/>
      <c r="M80" s="159"/>
      <c r="N80" s="159"/>
      <c r="O80" s="159"/>
      <c r="P80" s="207"/>
      <c r="R80" s="165"/>
      <c r="S80" s="166"/>
      <c r="T80" s="147" t="s">
        <v>306</v>
      </c>
      <c r="U80" s="159"/>
      <c r="V80" s="159"/>
      <c r="W80" s="159"/>
      <c r="X80" s="159"/>
      <c r="Y80" s="159"/>
      <c r="Z80" s="159"/>
      <c r="AA80" s="159"/>
      <c r="AB80" s="159"/>
      <c r="AC80" s="159"/>
      <c r="AD80" s="159"/>
      <c r="AE80" s="159"/>
    </row>
    <row r="81" spans="2:31" ht="14.25" customHeight="1" x14ac:dyDescent="0.3">
      <c r="B81" s="165"/>
      <c r="C81" s="166"/>
      <c r="D81" s="13"/>
      <c r="R81" s="165"/>
      <c r="S81" s="166"/>
      <c r="T81" s="13"/>
    </row>
    <row r="82" spans="2:31" ht="14.25" customHeight="1" x14ac:dyDescent="0.3">
      <c r="B82" s="161">
        <v>2</v>
      </c>
      <c r="C82" s="162">
        <f>SUM(C83:C85)</f>
        <v>0</v>
      </c>
      <c r="D82" s="55" t="s">
        <v>436</v>
      </c>
      <c r="R82" s="161">
        <v>2</v>
      </c>
      <c r="S82" s="162">
        <f>SUM(S83:S85)</f>
        <v>0</v>
      </c>
      <c r="T82" s="55" t="s">
        <v>436</v>
      </c>
    </row>
    <row r="83" spans="2:31" ht="14.25" customHeight="1" x14ac:dyDescent="0.3">
      <c r="B83" s="165"/>
      <c r="C83" s="166">
        <f>IF(E83="X",1,0)</f>
        <v>0</v>
      </c>
      <c r="E83" s="167"/>
      <c r="F83" s="522" t="s">
        <v>496</v>
      </c>
      <c r="G83" s="522"/>
      <c r="H83" s="522"/>
      <c r="I83" s="522"/>
      <c r="J83" s="522"/>
      <c r="K83" s="522"/>
      <c r="L83" s="522"/>
      <c r="M83" s="522"/>
      <c r="N83" s="522"/>
      <c r="O83" s="522"/>
      <c r="P83" s="301"/>
      <c r="R83" s="165"/>
      <c r="S83" s="166">
        <f>IF(U83="X",1,0)</f>
        <v>0</v>
      </c>
      <c r="U83" s="248"/>
      <c r="V83" s="522" t="s">
        <v>496</v>
      </c>
      <c r="W83" s="522"/>
      <c r="X83" s="522"/>
      <c r="Y83" s="522"/>
      <c r="Z83" s="522"/>
      <c r="AA83" s="522"/>
      <c r="AB83" s="522"/>
      <c r="AC83" s="522"/>
      <c r="AD83" s="522"/>
      <c r="AE83" s="522"/>
    </row>
    <row r="84" spans="2:31" ht="14.25" customHeight="1" x14ac:dyDescent="0.3">
      <c r="B84" s="165"/>
      <c r="C84" s="166"/>
      <c r="F84" s="522"/>
      <c r="G84" s="522"/>
      <c r="H84" s="522"/>
      <c r="I84" s="522"/>
      <c r="J84" s="522"/>
      <c r="K84" s="522"/>
      <c r="L84" s="522"/>
      <c r="M84" s="522"/>
      <c r="N84" s="522"/>
      <c r="O84" s="522"/>
      <c r="P84" s="301"/>
      <c r="R84" s="165"/>
      <c r="S84" s="166"/>
      <c r="V84" s="522"/>
      <c r="W84" s="522"/>
      <c r="X84" s="522"/>
      <c r="Y84" s="522"/>
      <c r="Z84" s="522"/>
      <c r="AA84" s="522"/>
      <c r="AB84" s="522"/>
      <c r="AC84" s="522"/>
      <c r="AD84" s="522"/>
      <c r="AE84" s="522"/>
    </row>
    <row r="85" spans="2:31" ht="14.25" customHeight="1" x14ac:dyDescent="0.3">
      <c r="B85" s="165"/>
      <c r="C85" s="166">
        <f>IF(E85="X",1,0)</f>
        <v>0</v>
      </c>
      <c r="E85" s="167"/>
      <c r="F85" s="522" t="s">
        <v>499</v>
      </c>
      <c r="G85" s="522"/>
      <c r="H85" s="522"/>
      <c r="I85" s="522"/>
      <c r="J85" s="522"/>
      <c r="K85" s="522"/>
      <c r="L85" s="522"/>
      <c r="M85" s="522"/>
      <c r="N85" s="522"/>
      <c r="O85" s="522"/>
      <c r="P85" s="301"/>
      <c r="R85" s="165"/>
      <c r="S85" s="166">
        <f>IF(U85="X",1,0)</f>
        <v>0</v>
      </c>
      <c r="U85" s="248"/>
      <c r="V85" s="522" t="s">
        <v>499</v>
      </c>
      <c r="W85" s="522"/>
      <c r="X85" s="522"/>
      <c r="Y85" s="522"/>
      <c r="Z85" s="522"/>
      <c r="AA85" s="522"/>
      <c r="AB85" s="522"/>
      <c r="AC85" s="522"/>
      <c r="AD85" s="522"/>
      <c r="AE85" s="522"/>
    </row>
    <row r="86" spans="2:31" ht="15.6" x14ac:dyDescent="0.3">
      <c r="B86" s="165"/>
      <c r="C86" s="166"/>
      <c r="D86" s="220"/>
      <c r="E86" s="55"/>
      <c r="F86" s="219"/>
      <c r="G86" s="219"/>
      <c r="H86" s="219"/>
      <c r="I86" s="219"/>
      <c r="J86" s="219"/>
      <c r="K86" s="219"/>
      <c r="L86" s="219"/>
      <c r="M86" s="219"/>
      <c r="N86" s="219"/>
      <c r="O86" s="219"/>
      <c r="P86" s="301"/>
      <c r="R86" s="165"/>
      <c r="S86" s="166"/>
      <c r="U86" s="55"/>
      <c r="V86" s="350"/>
      <c r="W86" s="350"/>
      <c r="X86" s="350"/>
      <c r="Y86" s="350"/>
      <c r="Z86" s="350"/>
      <c r="AA86" s="350"/>
      <c r="AB86" s="350"/>
      <c r="AC86" s="350"/>
      <c r="AD86" s="350"/>
      <c r="AE86" s="350"/>
    </row>
    <row r="87" spans="2:31" ht="15" customHeight="1" x14ac:dyDescent="0.3">
      <c r="B87" s="161">
        <v>2</v>
      </c>
      <c r="C87" s="162">
        <f>SUM(C88:C91)</f>
        <v>0</v>
      </c>
      <c r="D87" s="55" t="s">
        <v>437</v>
      </c>
      <c r="R87" s="161">
        <v>3</v>
      </c>
      <c r="S87" s="162">
        <f>SUM(S88:S91)</f>
        <v>0</v>
      </c>
      <c r="T87" s="55" t="s">
        <v>437</v>
      </c>
    </row>
    <row r="88" spans="2:31" ht="15" customHeight="1" x14ac:dyDescent="0.3">
      <c r="B88" s="165"/>
      <c r="C88" s="166">
        <f>IF(E88="X",1,0)</f>
        <v>0</v>
      </c>
      <c r="E88" s="167"/>
      <c r="F88" s="522" t="s">
        <v>497</v>
      </c>
      <c r="G88" s="522"/>
      <c r="H88" s="522"/>
      <c r="I88" s="522"/>
      <c r="J88" s="522"/>
      <c r="K88" s="522"/>
      <c r="L88" s="522"/>
      <c r="M88" s="522"/>
      <c r="N88" s="522"/>
      <c r="O88" s="522"/>
      <c r="P88" s="301"/>
      <c r="R88" s="165"/>
      <c r="S88" s="166">
        <f>IF(U88="X",1,0)</f>
        <v>0</v>
      </c>
      <c r="U88" s="248"/>
      <c r="V88" s="522" t="s">
        <v>172</v>
      </c>
      <c r="W88" s="522"/>
      <c r="X88" s="522"/>
      <c r="Y88" s="522"/>
      <c r="Z88" s="522"/>
      <c r="AA88" s="522"/>
      <c r="AB88" s="522"/>
      <c r="AC88" s="522"/>
      <c r="AD88" s="522"/>
      <c r="AE88" s="522"/>
    </row>
    <row r="89" spans="2:31" ht="15" customHeight="1" x14ac:dyDescent="0.3">
      <c r="B89" s="165"/>
      <c r="C89" s="166"/>
      <c r="F89" s="522"/>
      <c r="G89" s="522"/>
      <c r="H89" s="522"/>
      <c r="I89" s="522"/>
      <c r="J89" s="522"/>
      <c r="K89" s="522"/>
      <c r="L89" s="522"/>
      <c r="M89" s="522"/>
      <c r="N89" s="522"/>
      <c r="O89" s="522"/>
      <c r="P89" s="301"/>
      <c r="R89" s="165"/>
      <c r="S89" s="166"/>
      <c r="V89" s="522"/>
      <c r="W89" s="522"/>
      <c r="X89" s="522"/>
      <c r="Y89" s="522"/>
      <c r="Z89" s="522"/>
      <c r="AA89" s="522"/>
      <c r="AB89" s="522"/>
      <c r="AC89" s="522"/>
      <c r="AD89" s="522"/>
      <c r="AE89" s="522"/>
    </row>
    <row r="90" spans="2:31" ht="15" customHeight="1" x14ac:dyDescent="0.3">
      <c r="B90" s="165"/>
      <c r="C90" s="166">
        <f>IF(E90="X",1,0)</f>
        <v>0</v>
      </c>
      <c r="E90" s="167"/>
      <c r="F90" s="522" t="s">
        <v>339</v>
      </c>
      <c r="G90" s="522"/>
      <c r="H90" s="522"/>
      <c r="I90" s="522"/>
      <c r="J90" s="522"/>
      <c r="K90" s="522"/>
      <c r="L90" s="522"/>
      <c r="M90" s="522"/>
      <c r="N90" s="522"/>
      <c r="O90" s="522"/>
      <c r="P90" s="301"/>
      <c r="R90" s="165"/>
      <c r="S90" s="166">
        <f>IF(U90="X",1,0)</f>
        <v>0</v>
      </c>
      <c r="U90" s="248"/>
      <c r="V90" s="522" t="s">
        <v>339</v>
      </c>
      <c r="W90" s="522"/>
      <c r="X90" s="522"/>
      <c r="Y90" s="522"/>
      <c r="Z90" s="522"/>
      <c r="AA90" s="522"/>
      <c r="AB90" s="522"/>
      <c r="AC90" s="522"/>
      <c r="AD90" s="522"/>
      <c r="AE90" s="522"/>
    </row>
    <row r="91" spans="2:31" ht="15" customHeight="1" x14ac:dyDescent="0.3">
      <c r="B91" s="165"/>
      <c r="C91" s="166"/>
      <c r="F91" s="522"/>
      <c r="G91" s="522"/>
      <c r="H91" s="522"/>
      <c r="I91" s="522"/>
      <c r="J91" s="522"/>
      <c r="K91" s="522"/>
      <c r="L91" s="522"/>
      <c r="M91" s="522"/>
      <c r="N91" s="522"/>
      <c r="O91" s="522"/>
      <c r="P91" s="301"/>
      <c r="R91" s="165"/>
      <c r="S91" s="166"/>
      <c r="V91" s="522"/>
      <c r="W91" s="522"/>
      <c r="X91" s="522"/>
      <c r="Y91" s="522"/>
      <c r="Z91" s="522"/>
      <c r="AA91" s="522"/>
      <c r="AB91" s="522"/>
      <c r="AC91" s="522"/>
      <c r="AD91" s="522"/>
      <c r="AE91" s="522"/>
    </row>
    <row r="92" spans="2:31" ht="15" customHeight="1" x14ac:dyDescent="0.3">
      <c r="B92" s="165"/>
      <c r="C92" s="166"/>
      <c r="D92" s="481"/>
      <c r="F92" s="479"/>
      <c r="G92" s="479"/>
      <c r="H92" s="479"/>
      <c r="I92" s="479"/>
      <c r="J92" s="479"/>
      <c r="K92" s="479"/>
      <c r="L92" s="479"/>
      <c r="M92" s="479"/>
      <c r="N92" s="479"/>
      <c r="O92" s="479"/>
      <c r="P92" s="479"/>
      <c r="R92" s="165"/>
      <c r="S92" s="166"/>
      <c r="T92" s="481"/>
      <c r="V92" s="479"/>
      <c r="W92" s="479"/>
      <c r="X92" s="479"/>
      <c r="Y92" s="479"/>
      <c r="Z92" s="479"/>
      <c r="AA92" s="479"/>
      <c r="AB92" s="479"/>
      <c r="AC92" s="479"/>
      <c r="AD92" s="479"/>
      <c r="AE92" s="479"/>
    </row>
    <row r="93" spans="2:31" ht="15" customHeight="1" x14ac:dyDescent="0.3">
      <c r="B93" s="161">
        <v>3</v>
      </c>
      <c r="C93" s="162">
        <f>SUM(C94:C100)</f>
        <v>0</v>
      </c>
      <c r="D93" s="55" t="s">
        <v>438</v>
      </c>
      <c r="R93" s="161">
        <v>3</v>
      </c>
      <c r="S93" s="162">
        <f>SUM(S94:S100)</f>
        <v>0</v>
      </c>
      <c r="T93" s="55" t="s">
        <v>438</v>
      </c>
    </row>
    <row r="94" spans="2:31" ht="15" customHeight="1" x14ac:dyDescent="0.3">
      <c r="B94" s="165"/>
      <c r="C94" s="166">
        <f>IF(E94="X",1,0)</f>
        <v>0</v>
      </c>
      <c r="D94" s="458"/>
      <c r="E94" s="167"/>
      <c r="F94" s="522" t="s">
        <v>172</v>
      </c>
      <c r="G94" s="522"/>
      <c r="H94" s="522"/>
      <c r="I94" s="522"/>
      <c r="J94" s="522"/>
      <c r="K94" s="522"/>
      <c r="L94" s="522"/>
      <c r="M94" s="522"/>
      <c r="N94" s="522"/>
      <c r="O94" s="522"/>
      <c r="P94" s="457"/>
      <c r="R94" s="165"/>
      <c r="S94" s="166">
        <f>IF(U94="X",1,0)</f>
        <v>0</v>
      </c>
      <c r="T94" s="458"/>
      <c r="U94" s="248"/>
      <c r="V94" s="522" t="s">
        <v>172</v>
      </c>
      <c r="W94" s="522"/>
      <c r="X94" s="522"/>
      <c r="Y94" s="522"/>
      <c r="Z94" s="522"/>
      <c r="AA94" s="522"/>
      <c r="AB94" s="522"/>
      <c r="AC94" s="522"/>
      <c r="AD94" s="522"/>
      <c r="AE94" s="522"/>
    </row>
    <row r="95" spans="2:31" ht="15" customHeight="1" x14ac:dyDescent="0.3">
      <c r="B95" s="165"/>
      <c r="C95" s="166"/>
      <c r="D95" s="458"/>
      <c r="F95" s="522"/>
      <c r="G95" s="522"/>
      <c r="H95" s="522"/>
      <c r="I95" s="522"/>
      <c r="J95" s="522"/>
      <c r="K95" s="522"/>
      <c r="L95" s="522"/>
      <c r="M95" s="522"/>
      <c r="N95" s="522"/>
      <c r="O95" s="522"/>
      <c r="P95" s="457"/>
      <c r="R95" s="165"/>
      <c r="S95" s="166"/>
      <c r="T95" s="458"/>
      <c r="V95" s="522"/>
      <c r="W95" s="522"/>
      <c r="X95" s="522"/>
      <c r="Y95" s="522"/>
      <c r="Z95" s="522"/>
      <c r="AA95" s="522"/>
      <c r="AB95" s="522"/>
      <c r="AC95" s="522"/>
      <c r="AD95" s="522"/>
      <c r="AE95" s="522"/>
    </row>
    <row r="96" spans="2:31" ht="15" customHeight="1" x14ac:dyDescent="0.3">
      <c r="B96" s="165"/>
      <c r="C96" s="166">
        <f>IF(E96="X",1,0)</f>
        <v>0</v>
      </c>
      <c r="D96" s="458"/>
      <c r="E96" s="167"/>
      <c r="F96" s="522" t="s">
        <v>250</v>
      </c>
      <c r="G96" s="522"/>
      <c r="H96" s="522"/>
      <c r="I96" s="522"/>
      <c r="J96" s="522"/>
      <c r="K96" s="522"/>
      <c r="L96" s="522"/>
      <c r="M96" s="522"/>
      <c r="N96" s="522"/>
      <c r="O96" s="522"/>
      <c r="P96" s="457"/>
      <c r="R96" s="165"/>
      <c r="S96" s="166">
        <f>IF(U96="X",1,0)</f>
        <v>0</v>
      </c>
      <c r="T96" s="458"/>
      <c r="U96" s="248"/>
      <c r="V96" s="522" t="s">
        <v>250</v>
      </c>
      <c r="W96" s="522"/>
      <c r="X96" s="522"/>
      <c r="Y96" s="522"/>
      <c r="Z96" s="522"/>
      <c r="AA96" s="522"/>
      <c r="AB96" s="522"/>
      <c r="AC96" s="522"/>
      <c r="AD96" s="522"/>
      <c r="AE96" s="522"/>
    </row>
    <row r="97" spans="2:31" ht="15" customHeight="1" x14ac:dyDescent="0.3">
      <c r="B97" s="165"/>
      <c r="C97" s="166"/>
      <c r="D97" s="458"/>
      <c r="F97" s="522"/>
      <c r="G97" s="522"/>
      <c r="H97" s="522"/>
      <c r="I97" s="522"/>
      <c r="J97" s="522"/>
      <c r="K97" s="522"/>
      <c r="L97" s="522"/>
      <c r="M97" s="522"/>
      <c r="N97" s="522"/>
      <c r="O97" s="522"/>
      <c r="P97" s="457"/>
      <c r="R97" s="165"/>
      <c r="S97" s="166"/>
      <c r="T97" s="458"/>
      <c r="V97" s="522"/>
      <c r="W97" s="522"/>
      <c r="X97" s="522"/>
      <c r="Y97" s="522"/>
      <c r="Z97" s="522"/>
      <c r="AA97" s="522"/>
      <c r="AB97" s="522"/>
      <c r="AC97" s="522"/>
      <c r="AD97" s="522"/>
      <c r="AE97" s="522"/>
    </row>
    <row r="98" spans="2:31" ht="15" customHeight="1" x14ac:dyDescent="0.3">
      <c r="B98" s="165"/>
      <c r="C98" s="166">
        <f>IF(E98="X",1,0)</f>
        <v>0</v>
      </c>
      <c r="D98" s="458"/>
      <c r="E98" s="167"/>
      <c r="F98" s="522" t="s">
        <v>498</v>
      </c>
      <c r="G98" s="522"/>
      <c r="H98" s="522"/>
      <c r="I98" s="522"/>
      <c r="J98" s="522"/>
      <c r="K98" s="522"/>
      <c r="L98" s="522"/>
      <c r="M98" s="522"/>
      <c r="N98" s="522"/>
      <c r="O98" s="522"/>
      <c r="P98" s="457"/>
      <c r="R98" s="165"/>
      <c r="S98" s="166">
        <f>IF(U98="X",1,0)</f>
        <v>0</v>
      </c>
      <c r="T98" s="458"/>
      <c r="U98" s="248"/>
      <c r="V98" s="522" t="s">
        <v>498</v>
      </c>
      <c r="W98" s="522"/>
      <c r="X98" s="522"/>
      <c r="Y98" s="522"/>
      <c r="Z98" s="522"/>
      <c r="AA98" s="522"/>
      <c r="AB98" s="522"/>
      <c r="AC98" s="522"/>
      <c r="AD98" s="522"/>
      <c r="AE98" s="522"/>
    </row>
    <row r="99" spans="2:31" ht="20.25" customHeight="1" x14ac:dyDescent="0.3">
      <c r="B99" s="165"/>
      <c r="C99" s="166"/>
      <c r="D99" s="458"/>
      <c r="F99" s="522"/>
      <c r="G99" s="522"/>
      <c r="H99" s="522"/>
      <c r="I99" s="522"/>
      <c r="J99" s="522"/>
      <c r="K99" s="522"/>
      <c r="L99" s="522"/>
      <c r="M99" s="522"/>
      <c r="N99" s="522"/>
      <c r="O99" s="522"/>
      <c r="P99" s="457"/>
      <c r="R99" s="165"/>
      <c r="S99" s="166"/>
      <c r="T99" s="458"/>
      <c r="V99" s="522"/>
      <c r="W99" s="522"/>
      <c r="X99" s="522"/>
      <c r="Y99" s="522"/>
      <c r="Z99" s="522"/>
      <c r="AA99" s="522"/>
      <c r="AB99" s="522"/>
      <c r="AC99" s="522"/>
      <c r="AD99" s="522"/>
      <c r="AE99" s="522"/>
    </row>
    <row r="100" spans="2:31" x14ac:dyDescent="0.3">
      <c r="B100" s="165"/>
      <c r="C100" s="166">
        <f>IF(E100="X",1,0)</f>
        <v>0</v>
      </c>
      <c r="D100" s="458"/>
      <c r="E100" s="167"/>
      <c r="F100" s="524" t="s">
        <v>545</v>
      </c>
      <c r="G100" s="524"/>
      <c r="H100" s="524"/>
      <c r="I100" s="524"/>
      <c r="J100" s="524"/>
      <c r="K100" s="524"/>
      <c r="L100" s="524"/>
      <c r="M100" s="524"/>
      <c r="N100" s="524"/>
      <c r="O100" s="524"/>
      <c r="P100" s="457"/>
      <c r="R100" s="165"/>
      <c r="S100" s="166">
        <f>IF(U100="X",1,0)</f>
        <v>0</v>
      </c>
      <c r="T100" s="458"/>
      <c r="U100" s="248"/>
      <c r="V100" s="524" t="s">
        <v>545</v>
      </c>
      <c r="W100" s="524"/>
      <c r="X100" s="524"/>
      <c r="Y100" s="524"/>
      <c r="Z100" s="524"/>
      <c r="AA100" s="524"/>
      <c r="AB100" s="524"/>
      <c r="AC100" s="524"/>
      <c r="AD100" s="524"/>
      <c r="AE100" s="524"/>
    </row>
    <row r="101" spans="2:31" ht="33" customHeight="1" x14ac:dyDescent="0.3">
      <c r="B101" s="165"/>
      <c r="C101" s="166"/>
      <c r="D101" s="458"/>
      <c r="E101" s="55"/>
      <c r="F101" s="524"/>
      <c r="G101" s="524"/>
      <c r="H101" s="524"/>
      <c r="I101" s="524"/>
      <c r="J101" s="524"/>
      <c r="K101" s="524"/>
      <c r="L101" s="524"/>
      <c r="M101" s="524"/>
      <c r="N101" s="524"/>
      <c r="O101" s="524"/>
      <c r="P101" s="457"/>
      <c r="R101" s="165"/>
      <c r="S101" s="166"/>
      <c r="T101" s="458"/>
      <c r="U101" s="55"/>
      <c r="V101" s="524"/>
      <c r="W101" s="524"/>
      <c r="X101" s="524"/>
      <c r="Y101" s="524"/>
      <c r="Z101" s="524"/>
      <c r="AA101" s="524"/>
      <c r="AB101" s="524"/>
      <c r="AC101" s="524"/>
      <c r="AD101" s="524"/>
      <c r="AE101" s="524"/>
    </row>
    <row r="102" spans="2:31" ht="28.5" customHeight="1" thickBot="1" x14ac:dyDescent="0.35">
      <c r="B102" s="165"/>
      <c r="C102" s="166"/>
      <c r="D102" s="147" t="s">
        <v>307</v>
      </c>
      <c r="E102" s="159"/>
      <c r="F102" s="159"/>
      <c r="G102" s="159"/>
      <c r="H102" s="159"/>
      <c r="I102" s="159"/>
      <c r="J102" s="159"/>
      <c r="K102" s="159"/>
      <c r="L102" s="159"/>
      <c r="M102" s="159"/>
      <c r="N102" s="159"/>
      <c r="O102" s="159"/>
      <c r="P102" s="207"/>
      <c r="R102" s="165"/>
      <c r="S102" s="166"/>
      <c r="T102" s="147" t="s">
        <v>307</v>
      </c>
      <c r="U102" s="159"/>
      <c r="V102" s="159"/>
      <c r="W102" s="159"/>
      <c r="X102" s="159"/>
      <c r="Y102" s="159"/>
      <c r="Z102" s="159"/>
      <c r="AA102" s="159"/>
      <c r="AB102" s="159"/>
      <c r="AC102" s="159"/>
      <c r="AD102" s="159"/>
      <c r="AE102" s="159"/>
    </row>
    <row r="103" spans="2:31" ht="15" customHeight="1" x14ac:dyDescent="0.3">
      <c r="B103" s="165"/>
      <c r="C103" s="166"/>
      <c r="D103" s="3"/>
      <c r="R103" s="165"/>
      <c r="S103" s="166"/>
      <c r="T103" s="3"/>
    </row>
    <row r="104" spans="2:31" ht="15.6" x14ac:dyDescent="0.3">
      <c r="B104" s="161">
        <v>2</v>
      </c>
      <c r="C104" s="162">
        <f>SUM(C105:C107)</f>
        <v>0</v>
      </c>
      <c r="D104" s="55" t="s">
        <v>220</v>
      </c>
      <c r="R104" s="161">
        <v>2</v>
      </c>
      <c r="S104" s="162">
        <f>SUM(S105:S107)</f>
        <v>0</v>
      </c>
      <c r="T104" s="55" t="s">
        <v>220</v>
      </c>
    </row>
    <row r="105" spans="2:31" x14ac:dyDescent="0.3">
      <c r="B105" s="165"/>
      <c r="C105" s="166">
        <f>IF(E105="X",1,0)</f>
        <v>0</v>
      </c>
      <c r="E105" s="167"/>
      <c r="F105" s="522" t="s">
        <v>247</v>
      </c>
      <c r="G105" s="522"/>
      <c r="H105" s="522"/>
      <c r="I105" s="522"/>
      <c r="J105" s="522"/>
      <c r="K105" s="522"/>
      <c r="L105" s="522"/>
      <c r="M105" s="522"/>
      <c r="N105" s="522"/>
      <c r="O105" s="522"/>
      <c r="P105" s="301"/>
      <c r="R105" s="165"/>
      <c r="S105" s="166">
        <f>IF(U105="X",1,0)</f>
        <v>0</v>
      </c>
      <c r="U105" s="248"/>
      <c r="V105" s="522" t="s">
        <v>247</v>
      </c>
      <c r="W105" s="522"/>
      <c r="X105" s="522"/>
      <c r="Y105" s="522"/>
      <c r="Z105" s="522"/>
      <c r="AA105" s="522"/>
      <c r="AB105" s="522"/>
      <c r="AC105" s="522"/>
      <c r="AD105" s="522"/>
      <c r="AE105" s="522"/>
    </row>
    <row r="106" spans="2:31" x14ac:dyDescent="0.3">
      <c r="B106" s="165"/>
      <c r="C106" s="166"/>
      <c r="F106" s="522"/>
      <c r="G106" s="522"/>
      <c r="H106" s="522"/>
      <c r="I106" s="522"/>
      <c r="J106" s="522"/>
      <c r="K106" s="522"/>
      <c r="L106" s="522"/>
      <c r="M106" s="522"/>
      <c r="N106" s="522"/>
      <c r="O106" s="522"/>
      <c r="P106" s="301"/>
      <c r="R106" s="165"/>
      <c r="S106" s="166"/>
      <c r="V106" s="522"/>
      <c r="W106" s="522"/>
      <c r="X106" s="522"/>
      <c r="Y106" s="522"/>
      <c r="Z106" s="522"/>
      <c r="AA106" s="522"/>
      <c r="AB106" s="522"/>
      <c r="AC106" s="522"/>
      <c r="AD106" s="522"/>
      <c r="AE106" s="522"/>
    </row>
    <row r="107" spans="2:31" x14ac:dyDescent="0.3">
      <c r="B107" s="165"/>
      <c r="C107" s="166">
        <f>IF(E107="X",1,0)</f>
        <v>0</v>
      </c>
      <c r="E107" s="167"/>
      <c r="F107" s="522" t="s">
        <v>251</v>
      </c>
      <c r="G107" s="522"/>
      <c r="H107" s="522"/>
      <c r="I107" s="522"/>
      <c r="J107" s="522"/>
      <c r="K107" s="522"/>
      <c r="L107" s="522"/>
      <c r="M107" s="522"/>
      <c r="N107" s="522"/>
      <c r="O107" s="522"/>
      <c r="P107" s="301"/>
      <c r="R107" s="165"/>
      <c r="S107" s="166">
        <f>IF(U107="X",1,0)</f>
        <v>0</v>
      </c>
      <c r="U107" s="248"/>
      <c r="V107" s="522" t="s">
        <v>251</v>
      </c>
      <c r="W107" s="522"/>
      <c r="X107" s="522"/>
      <c r="Y107" s="522"/>
      <c r="Z107" s="522"/>
      <c r="AA107" s="522"/>
      <c r="AB107" s="522"/>
      <c r="AC107" s="522"/>
      <c r="AD107" s="522"/>
      <c r="AE107" s="522"/>
    </row>
    <row r="108" spans="2:31" x14ac:dyDescent="0.3">
      <c r="B108" s="165"/>
      <c r="C108" s="166"/>
      <c r="F108" s="522"/>
      <c r="G108" s="522"/>
      <c r="H108" s="522"/>
      <c r="I108" s="522"/>
      <c r="J108" s="522"/>
      <c r="K108" s="522"/>
      <c r="L108" s="522"/>
      <c r="M108" s="522"/>
      <c r="N108" s="522"/>
      <c r="O108" s="522"/>
      <c r="P108" s="301"/>
      <c r="R108" s="165"/>
      <c r="S108" s="166"/>
      <c r="V108" s="522"/>
      <c r="W108" s="522"/>
      <c r="X108" s="522"/>
      <c r="Y108" s="522"/>
      <c r="Z108" s="522"/>
      <c r="AA108" s="522"/>
      <c r="AB108" s="522"/>
      <c r="AC108" s="522"/>
      <c r="AD108" s="522"/>
      <c r="AE108" s="522"/>
    </row>
    <row r="109" spans="2:31" ht="15.6" x14ac:dyDescent="0.3">
      <c r="B109" s="165"/>
      <c r="C109" s="166"/>
      <c r="E109" s="55"/>
      <c r="F109" s="156" t="s">
        <v>253</v>
      </c>
      <c r="R109" s="165"/>
      <c r="S109" s="166"/>
      <c r="U109" s="55"/>
      <c r="V109" s="156" t="s">
        <v>253</v>
      </c>
    </row>
    <row r="110" spans="2:31" ht="15.6" x14ac:dyDescent="0.3">
      <c r="B110" s="165"/>
      <c r="C110" s="166"/>
      <c r="E110" s="55"/>
      <c r="F110" s="156" t="s">
        <v>252</v>
      </c>
      <c r="R110" s="165"/>
      <c r="S110" s="166"/>
      <c r="U110" s="55"/>
      <c r="V110" s="156" t="s">
        <v>252</v>
      </c>
    </row>
    <row r="111" spans="2:31" ht="15.6" x14ac:dyDescent="0.3">
      <c r="B111" s="165"/>
      <c r="C111" s="166"/>
      <c r="E111" s="55"/>
      <c r="F111" s="156" t="s">
        <v>254</v>
      </c>
      <c r="R111" s="165"/>
      <c r="S111" s="166"/>
      <c r="U111" s="55"/>
      <c r="V111" s="156" t="s">
        <v>254</v>
      </c>
    </row>
    <row r="112" spans="2:31" ht="15.6" x14ac:dyDescent="0.3">
      <c r="B112" s="165"/>
      <c r="C112" s="166"/>
      <c r="E112" s="55"/>
      <c r="F112" s="156" t="s">
        <v>310</v>
      </c>
      <c r="R112" s="165"/>
      <c r="S112" s="166"/>
      <c r="U112" s="55"/>
      <c r="V112" s="156" t="s">
        <v>310</v>
      </c>
    </row>
    <row r="113" spans="2:31" ht="15" customHeight="1" x14ac:dyDescent="0.3">
      <c r="B113" s="165"/>
      <c r="C113" s="166"/>
      <c r="D113" s="170"/>
      <c r="R113" s="165"/>
      <c r="S113" s="166"/>
    </row>
    <row r="114" spans="2:31" ht="15.6" x14ac:dyDescent="0.3">
      <c r="B114" s="161">
        <v>2</v>
      </c>
      <c r="C114" s="162">
        <f>SUM(C115:C117)</f>
        <v>0</v>
      </c>
      <c r="D114" s="55" t="s">
        <v>221</v>
      </c>
      <c r="R114" s="161">
        <v>2</v>
      </c>
      <c r="S114" s="162">
        <f>SUM(S115:S117)</f>
        <v>0</v>
      </c>
      <c r="T114" s="55" t="s">
        <v>221</v>
      </c>
    </row>
    <row r="115" spans="2:31" x14ac:dyDescent="0.3">
      <c r="B115" s="165"/>
      <c r="C115" s="166">
        <f>IF(E115="X",1,0)</f>
        <v>0</v>
      </c>
      <c r="E115" s="167"/>
      <c r="F115" s="522" t="s">
        <v>203</v>
      </c>
      <c r="G115" s="522"/>
      <c r="H115" s="522"/>
      <c r="I115" s="522"/>
      <c r="J115" s="522"/>
      <c r="K115" s="522"/>
      <c r="L115" s="522"/>
      <c r="M115" s="522"/>
      <c r="N115" s="522"/>
      <c r="O115" s="522"/>
      <c r="P115" s="301"/>
      <c r="R115" s="165"/>
      <c r="S115" s="166">
        <f>IF(U115="X",1,0)</f>
        <v>0</v>
      </c>
      <c r="U115" s="248"/>
      <c r="V115" s="522" t="s">
        <v>203</v>
      </c>
      <c r="W115" s="522"/>
      <c r="X115" s="522"/>
      <c r="Y115" s="522"/>
      <c r="Z115" s="522"/>
      <c r="AA115" s="522"/>
      <c r="AB115" s="522"/>
      <c r="AC115" s="522"/>
      <c r="AD115" s="522"/>
      <c r="AE115" s="522"/>
    </row>
    <row r="116" spans="2:31" ht="13.5" customHeight="1" x14ac:dyDescent="0.3">
      <c r="B116" s="165"/>
      <c r="C116" s="166"/>
      <c r="E116" s="3"/>
      <c r="F116" s="522"/>
      <c r="G116" s="522"/>
      <c r="H116" s="522"/>
      <c r="I116" s="522"/>
      <c r="J116" s="522"/>
      <c r="K116" s="522"/>
      <c r="L116" s="522"/>
      <c r="M116" s="522"/>
      <c r="N116" s="522"/>
      <c r="O116" s="522"/>
      <c r="P116" s="301"/>
      <c r="R116" s="165"/>
      <c r="S116" s="166"/>
      <c r="U116" s="3"/>
      <c r="V116" s="522"/>
      <c r="W116" s="522"/>
      <c r="X116" s="522"/>
      <c r="Y116" s="522"/>
      <c r="Z116" s="522"/>
      <c r="AA116" s="522"/>
      <c r="AB116" s="522"/>
      <c r="AC116" s="522"/>
      <c r="AD116" s="522"/>
      <c r="AE116" s="522"/>
    </row>
    <row r="117" spans="2:31" ht="14.25" customHeight="1" x14ac:dyDescent="0.3">
      <c r="B117" s="165"/>
      <c r="C117" s="166">
        <f>IF(E117="X",1,0)</f>
        <v>0</v>
      </c>
      <c r="D117" s="257"/>
      <c r="E117" s="167"/>
      <c r="F117" s="522" t="s">
        <v>340</v>
      </c>
      <c r="G117" s="522"/>
      <c r="H117" s="522"/>
      <c r="I117" s="522"/>
      <c r="J117" s="522"/>
      <c r="K117" s="522"/>
      <c r="L117" s="522"/>
      <c r="M117" s="522"/>
      <c r="N117" s="522"/>
      <c r="O117" s="522"/>
      <c r="P117" s="301"/>
      <c r="R117" s="165"/>
      <c r="S117" s="166">
        <f>IF(U117="X",1,0)</f>
        <v>0</v>
      </c>
      <c r="U117" s="248"/>
      <c r="V117" s="522" t="s">
        <v>340</v>
      </c>
      <c r="W117" s="522"/>
      <c r="X117" s="522"/>
      <c r="Y117" s="522"/>
      <c r="Z117" s="522"/>
      <c r="AA117" s="522"/>
      <c r="AB117" s="522"/>
      <c r="AC117" s="522"/>
      <c r="AD117" s="522"/>
      <c r="AE117" s="522"/>
    </row>
    <row r="118" spans="2:31" ht="16.5" customHeight="1" x14ac:dyDescent="0.3">
      <c r="B118" s="165"/>
      <c r="C118" s="166"/>
      <c r="D118" s="257"/>
      <c r="E118" s="3"/>
      <c r="F118" s="522"/>
      <c r="G118" s="522"/>
      <c r="H118" s="522"/>
      <c r="I118" s="522"/>
      <c r="J118" s="522"/>
      <c r="K118" s="522"/>
      <c r="L118" s="522"/>
      <c r="M118" s="522"/>
      <c r="N118" s="522"/>
      <c r="O118" s="522"/>
      <c r="P118" s="301"/>
      <c r="R118" s="165"/>
      <c r="S118" s="166"/>
      <c r="U118" s="3"/>
      <c r="V118" s="522"/>
      <c r="W118" s="522"/>
      <c r="X118" s="522"/>
      <c r="Y118" s="522"/>
      <c r="Z118" s="522"/>
      <c r="AA118" s="522"/>
      <c r="AB118" s="522"/>
      <c r="AC118" s="522"/>
      <c r="AD118" s="522"/>
      <c r="AE118" s="522"/>
    </row>
    <row r="119" spans="2:31" ht="15" customHeight="1" x14ac:dyDescent="0.3">
      <c r="B119" s="165"/>
      <c r="C119" s="166"/>
      <c r="D119" s="222"/>
      <c r="E119" s="3"/>
      <c r="F119" s="221"/>
      <c r="G119" s="221"/>
      <c r="H119" s="221"/>
      <c r="I119" s="221"/>
      <c r="J119" s="221"/>
      <c r="K119" s="221"/>
      <c r="L119" s="221"/>
      <c r="M119" s="221"/>
      <c r="N119" s="221"/>
      <c r="O119" s="221"/>
      <c r="P119" s="301"/>
      <c r="R119" s="165"/>
      <c r="S119" s="166"/>
      <c r="U119" s="3"/>
      <c r="V119" s="350"/>
      <c r="W119" s="350"/>
      <c r="X119" s="350"/>
      <c r="Y119" s="350"/>
      <c r="Z119" s="350"/>
      <c r="AA119" s="350"/>
      <c r="AB119" s="350"/>
      <c r="AC119" s="350"/>
      <c r="AD119" s="350"/>
      <c r="AE119" s="350"/>
    </row>
    <row r="120" spans="2:31" ht="16.2" thickBot="1" x14ac:dyDescent="0.35">
      <c r="B120" s="165"/>
      <c r="C120" s="166"/>
      <c r="D120" s="147" t="s">
        <v>311</v>
      </c>
      <c r="E120" s="159"/>
      <c r="F120" s="159"/>
      <c r="G120" s="159"/>
      <c r="H120" s="159"/>
      <c r="I120" s="159"/>
      <c r="J120" s="159"/>
      <c r="K120" s="159"/>
      <c r="L120" s="159"/>
      <c r="M120" s="159"/>
      <c r="N120" s="159"/>
      <c r="O120" s="159"/>
      <c r="P120" s="207"/>
      <c r="R120" s="165"/>
      <c r="S120" s="166"/>
      <c r="T120" s="147" t="s">
        <v>311</v>
      </c>
      <c r="U120" s="159"/>
      <c r="V120" s="159"/>
      <c r="W120" s="159"/>
      <c r="X120" s="159"/>
      <c r="Y120" s="159"/>
      <c r="Z120" s="159"/>
      <c r="AA120" s="159"/>
      <c r="AB120" s="159"/>
      <c r="AC120" s="159"/>
      <c r="AD120" s="159"/>
      <c r="AE120" s="159"/>
    </row>
    <row r="121" spans="2:31" ht="15" customHeight="1" x14ac:dyDescent="0.3">
      <c r="B121" s="165"/>
      <c r="C121" s="166"/>
      <c r="E121" s="3"/>
      <c r="R121" s="165"/>
      <c r="S121" s="166"/>
      <c r="U121" s="3"/>
    </row>
    <row r="122" spans="2:31" ht="15.6" x14ac:dyDescent="0.3">
      <c r="B122" s="289">
        <v>1</v>
      </c>
      <c r="C122" s="238">
        <f>SUM(C123)</f>
        <v>0</v>
      </c>
      <c r="D122" s="55" t="s">
        <v>222</v>
      </c>
      <c r="R122" s="289">
        <v>1</v>
      </c>
      <c r="S122" s="238">
        <f>SUM(S123)</f>
        <v>0</v>
      </c>
      <c r="T122" s="55" t="s">
        <v>222</v>
      </c>
    </row>
    <row r="123" spans="2:31" ht="15" customHeight="1" x14ac:dyDescent="0.3">
      <c r="B123" s="287"/>
      <c r="C123" s="288">
        <f>IF(E123="X",1,0)</f>
        <v>0</v>
      </c>
      <c r="E123" s="167"/>
      <c r="F123" s="522" t="s">
        <v>212</v>
      </c>
      <c r="G123" s="522"/>
      <c r="H123" s="522"/>
      <c r="I123" s="522"/>
      <c r="J123" s="522"/>
      <c r="K123" s="522"/>
      <c r="L123" s="522"/>
      <c r="M123" s="522"/>
      <c r="N123" s="522"/>
      <c r="O123" s="522"/>
      <c r="P123" s="301"/>
      <c r="R123" s="287"/>
      <c r="S123" s="288">
        <f>IF(U123="X",1,0)</f>
        <v>0</v>
      </c>
      <c r="U123" s="248"/>
      <c r="V123" s="522" t="s">
        <v>212</v>
      </c>
      <c r="W123" s="522"/>
      <c r="X123" s="522"/>
      <c r="Y123" s="522"/>
      <c r="Z123" s="522"/>
      <c r="AA123" s="522"/>
      <c r="AB123" s="522"/>
      <c r="AC123" s="522"/>
      <c r="AD123" s="522"/>
      <c r="AE123" s="522"/>
    </row>
    <row r="124" spans="2:31" x14ac:dyDescent="0.3">
      <c r="B124" s="165"/>
      <c r="C124" s="166"/>
      <c r="F124" s="522"/>
      <c r="G124" s="522"/>
      <c r="H124" s="522"/>
      <c r="I124" s="522"/>
      <c r="J124" s="522"/>
      <c r="K124" s="522"/>
      <c r="L124" s="522"/>
      <c r="M124" s="522"/>
      <c r="N124" s="522"/>
      <c r="O124" s="522"/>
      <c r="P124" s="301"/>
      <c r="R124" s="165"/>
      <c r="S124" s="166"/>
      <c r="V124" s="522"/>
      <c r="W124" s="522"/>
      <c r="X124" s="522"/>
      <c r="Y124" s="522"/>
      <c r="Z124" s="522"/>
      <c r="AA124" s="522"/>
      <c r="AB124" s="522"/>
      <c r="AC124" s="522"/>
      <c r="AD124" s="522"/>
      <c r="AE124" s="522"/>
    </row>
    <row r="125" spans="2:31" ht="15" customHeight="1" x14ac:dyDescent="0.3">
      <c r="B125" s="289">
        <v>1</v>
      </c>
      <c r="C125" s="238">
        <f>SUM(C126)</f>
        <v>0</v>
      </c>
      <c r="D125" s="55" t="s">
        <v>223</v>
      </c>
      <c r="R125" s="289">
        <v>1</v>
      </c>
      <c r="S125" s="238">
        <f>SUM(S126)</f>
        <v>0</v>
      </c>
      <c r="T125" s="55" t="s">
        <v>223</v>
      </c>
    </row>
    <row r="126" spans="2:31" x14ac:dyDescent="0.3">
      <c r="B126" s="287"/>
      <c r="C126" s="288">
        <f>IF(E126="X",1,0)</f>
        <v>0</v>
      </c>
      <c r="E126" s="167"/>
      <c r="F126" s="522" t="s">
        <v>216</v>
      </c>
      <c r="G126" s="522"/>
      <c r="H126" s="522"/>
      <c r="I126" s="522"/>
      <c r="J126" s="522"/>
      <c r="K126" s="522"/>
      <c r="L126" s="522"/>
      <c r="M126" s="522"/>
      <c r="N126" s="522"/>
      <c r="O126" s="522"/>
      <c r="P126" s="301"/>
      <c r="R126" s="287"/>
      <c r="S126" s="288">
        <f>IF(U126="X",1,0)</f>
        <v>0</v>
      </c>
      <c r="U126" s="248"/>
      <c r="V126" s="522" t="s">
        <v>216</v>
      </c>
      <c r="W126" s="522"/>
      <c r="X126" s="522"/>
      <c r="Y126" s="522"/>
      <c r="Z126" s="522"/>
      <c r="AA126" s="522"/>
      <c r="AB126" s="522"/>
      <c r="AC126" s="522"/>
      <c r="AD126" s="522"/>
      <c r="AE126" s="522"/>
    </row>
    <row r="127" spans="2:31" x14ac:dyDescent="0.3">
      <c r="B127" s="165"/>
      <c r="C127" s="166"/>
      <c r="F127" s="522"/>
      <c r="G127" s="522"/>
      <c r="H127" s="522"/>
      <c r="I127" s="522"/>
      <c r="J127" s="522"/>
      <c r="K127" s="522"/>
      <c r="L127" s="522"/>
      <c r="M127" s="522"/>
      <c r="N127" s="522"/>
      <c r="O127" s="522"/>
      <c r="P127" s="301"/>
      <c r="R127" s="165"/>
      <c r="S127" s="166"/>
      <c r="V127" s="522"/>
      <c r="W127" s="522"/>
      <c r="X127" s="522"/>
      <c r="Y127" s="522"/>
      <c r="Z127" s="522"/>
      <c r="AA127" s="522"/>
      <c r="AB127" s="522"/>
      <c r="AC127" s="522"/>
      <c r="AD127" s="522"/>
      <c r="AE127" s="522"/>
    </row>
    <row r="128" spans="2:31" ht="15.6" x14ac:dyDescent="0.3">
      <c r="B128" s="161">
        <v>2</v>
      </c>
      <c r="C128" s="162">
        <f>SUM(C129:C133)</f>
        <v>0</v>
      </c>
      <c r="D128" s="55" t="s">
        <v>345</v>
      </c>
      <c r="R128" s="161">
        <v>2</v>
      </c>
      <c r="S128" s="162">
        <f>SUM(S129:S133)</f>
        <v>0</v>
      </c>
      <c r="T128" s="55" t="s">
        <v>345</v>
      </c>
    </row>
    <row r="129" spans="2:31" ht="15" customHeight="1" x14ac:dyDescent="0.3">
      <c r="B129" s="165"/>
      <c r="C129" s="166">
        <f>IF(E129="X",1,0)</f>
        <v>0</v>
      </c>
      <c r="E129" s="167"/>
      <c r="F129" s="522" t="s">
        <v>246</v>
      </c>
      <c r="G129" s="522"/>
      <c r="H129" s="522"/>
      <c r="I129" s="522"/>
      <c r="J129" s="522"/>
      <c r="K129" s="522"/>
      <c r="L129" s="522"/>
      <c r="M129" s="522"/>
      <c r="N129" s="522"/>
      <c r="O129" s="522"/>
      <c r="P129" s="301"/>
      <c r="R129" s="165"/>
      <c r="S129" s="166">
        <f>IF(U129="X",1,0)</f>
        <v>0</v>
      </c>
      <c r="U129" s="248"/>
      <c r="V129" s="522" t="s">
        <v>246</v>
      </c>
      <c r="W129" s="522"/>
      <c r="X129" s="522"/>
      <c r="Y129" s="522"/>
      <c r="Z129" s="522"/>
      <c r="AA129" s="522"/>
      <c r="AB129" s="522"/>
      <c r="AC129" s="522"/>
      <c r="AD129" s="522"/>
      <c r="AE129" s="522"/>
    </row>
    <row r="130" spans="2:31" x14ac:dyDescent="0.3">
      <c r="B130" s="165"/>
      <c r="C130" s="166"/>
      <c r="F130" s="522"/>
      <c r="G130" s="522"/>
      <c r="H130" s="522"/>
      <c r="I130" s="522"/>
      <c r="J130" s="522"/>
      <c r="K130" s="522"/>
      <c r="L130" s="522"/>
      <c r="M130" s="522"/>
      <c r="N130" s="522"/>
      <c r="O130" s="522"/>
      <c r="P130" s="301"/>
      <c r="R130" s="165"/>
      <c r="S130" s="166"/>
      <c r="V130" s="522"/>
      <c r="W130" s="522"/>
      <c r="X130" s="522"/>
      <c r="Y130" s="522"/>
      <c r="Z130" s="522"/>
      <c r="AA130" s="522"/>
      <c r="AB130" s="522"/>
      <c r="AC130" s="522"/>
      <c r="AD130" s="522"/>
      <c r="AE130" s="522"/>
    </row>
    <row r="131" spans="2:31" ht="12.75" customHeight="1" x14ac:dyDescent="0.3">
      <c r="B131" s="165"/>
      <c r="C131" s="166"/>
      <c r="D131" s="257"/>
      <c r="R131" s="165"/>
      <c r="S131" s="166"/>
    </row>
    <row r="132" spans="2:31" ht="28.2" customHeight="1" x14ac:dyDescent="0.3">
      <c r="B132" s="165"/>
      <c r="C132" s="166">
        <f>IF(E132="X",1,0)</f>
        <v>0</v>
      </c>
      <c r="E132" s="167"/>
      <c r="F132" s="522" t="s">
        <v>500</v>
      </c>
      <c r="G132" s="522"/>
      <c r="H132" s="522"/>
      <c r="I132" s="522"/>
      <c r="J132" s="522"/>
      <c r="K132" s="522"/>
      <c r="L132" s="522"/>
      <c r="M132" s="522"/>
      <c r="N132" s="522"/>
      <c r="O132" s="522"/>
      <c r="P132" s="301"/>
      <c r="R132" s="165"/>
      <c r="S132" s="166">
        <f>IF(U132="X",1,0)</f>
        <v>0</v>
      </c>
      <c r="U132" s="248"/>
      <c r="V132" s="522" t="s">
        <v>500</v>
      </c>
      <c r="W132" s="522"/>
      <c r="X132" s="522"/>
      <c r="Y132" s="522"/>
      <c r="Z132" s="522"/>
      <c r="AA132" s="522"/>
      <c r="AB132" s="522"/>
      <c r="AC132" s="522"/>
      <c r="AD132" s="522"/>
      <c r="AE132" s="522"/>
    </row>
    <row r="133" spans="2:31" ht="6.6" customHeight="1" x14ac:dyDescent="0.3">
      <c r="B133" s="165"/>
      <c r="C133" s="166"/>
      <c r="F133" s="522"/>
      <c r="G133" s="522"/>
      <c r="H133" s="522"/>
      <c r="I133" s="522"/>
      <c r="J133" s="522"/>
      <c r="K133" s="522"/>
      <c r="L133" s="522"/>
      <c r="M133" s="522"/>
      <c r="N133" s="522"/>
      <c r="O133" s="522"/>
      <c r="P133" s="301"/>
      <c r="R133" s="165"/>
      <c r="S133" s="166"/>
      <c r="V133" s="522"/>
      <c r="W133" s="522"/>
      <c r="X133" s="522"/>
      <c r="Y133" s="522"/>
      <c r="Z133" s="522"/>
      <c r="AA133" s="522"/>
      <c r="AB133" s="522"/>
      <c r="AC133" s="522"/>
      <c r="AD133" s="522"/>
      <c r="AE133" s="522"/>
    </row>
    <row r="134" spans="2:31" x14ac:dyDescent="0.3">
      <c r="B134" s="165"/>
      <c r="C134" s="166"/>
      <c r="F134" s="156" t="s">
        <v>253</v>
      </c>
      <c r="R134" s="165"/>
      <c r="S134" s="166"/>
      <c r="V134" s="156" t="s">
        <v>253</v>
      </c>
    </row>
    <row r="135" spans="2:31" ht="15" customHeight="1" x14ac:dyDescent="0.3">
      <c r="B135" s="165"/>
      <c r="C135" s="166"/>
      <c r="F135" s="156" t="s">
        <v>341</v>
      </c>
      <c r="R135" s="165"/>
      <c r="S135" s="166"/>
      <c r="V135" s="156" t="s">
        <v>341</v>
      </c>
    </row>
    <row r="136" spans="2:31" x14ac:dyDescent="0.3">
      <c r="B136" s="165"/>
      <c r="C136" s="166"/>
      <c r="F136" s="156" t="s">
        <v>342</v>
      </c>
      <c r="R136" s="165"/>
      <c r="S136" s="166"/>
      <c r="V136" s="156" t="s">
        <v>342</v>
      </c>
    </row>
    <row r="137" spans="2:31" x14ac:dyDescent="0.3">
      <c r="B137" s="165"/>
      <c r="C137" s="166"/>
      <c r="D137" s="458"/>
      <c r="F137" s="156" t="s">
        <v>501</v>
      </c>
      <c r="R137" s="165"/>
      <c r="S137" s="166"/>
      <c r="T137" s="458"/>
      <c r="V137" s="156" t="s">
        <v>501</v>
      </c>
    </row>
    <row r="138" spans="2:31" x14ac:dyDescent="0.3">
      <c r="B138" s="163"/>
      <c r="C138" s="164"/>
      <c r="F138" s="156" t="s">
        <v>502</v>
      </c>
      <c r="R138" s="163"/>
      <c r="S138" s="164"/>
      <c r="V138" s="156" t="s">
        <v>502</v>
      </c>
    </row>
    <row r="139" spans="2:31" ht="10.8" customHeight="1" x14ac:dyDescent="0.3">
      <c r="B139" s="163"/>
      <c r="C139" s="164"/>
      <c r="D139" s="458"/>
      <c r="R139" s="163"/>
      <c r="S139" s="164"/>
      <c r="T139" s="458"/>
    </row>
    <row r="140" spans="2:31" ht="15.6" x14ac:dyDescent="0.3">
      <c r="B140" s="161">
        <v>1</v>
      </c>
      <c r="C140" s="162">
        <f>SUM(C141)</f>
        <v>0</v>
      </c>
      <c r="D140" s="55" t="s">
        <v>527</v>
      </c>
      <c r="R140" s="161">
        <v>1</v>
      </c>
      <c r="S140" s="162">
        <f>SUM(S141)</f>
        <v>0</v>
      </c>
      <c r="T140" s="55" t="s">
        <v>527</v>
      </c>
    </row>
    <row r="141" spans="2:31" ht="15.75" customHeight="1" x14ac:dyDescent="0.3">
      <c r="B141" s="287"/>
      <c r="C141" s="166">
        <f>IF(E141="X",1,0)</f>
        <v>0</v>
      </c>
      <c r="D141" s="257"/>
      <c r="E141" s="167"/>
      <c r="F141" s="522" t="s">
        <v>469</v>
      </c>
      <c r="G141" s="522"/>
      <c r="H141" s="522"/>
      <c r="I141" s="522"/>
      <c r="J141" s="522"/>
      <c r="K141" s="522"/>
      <c r="L141" s="522"/>
      <c r="M141" s="522"/>
      <c r="N141" s="522"/>
      <c r="O141" s="522"/>
      <c r="P141" s="301"/>
      <c r="R141" s="287"/>
      <c r="S141" s="166">
        <f>IF(U141="X",1,0)</f>
        <v>0</v>
      </c>
      <c r="U141" s="248"/>
      <c r="V141" s="522" t="s">
        <v>343</v>
      </c>
      <c r="W141" s="522"/>
      <c r="X141" s="522"/>
      <c r="Y141" s="522"/>
      <c r="Z141" s="522"/>
      <c r="AA141" s="522"/>
      <c r="AB141" s="522"/>
      <c r="AC141" s="522"/>
      <c r="AD141" s="522"/>
      <c r="AE141" s="522"/>
    </row>
    <row r="142" spans="2:31" x14ac:dyDescent="0.3">
      <c r="B142" s="163"/>
      <c r="C142" s="164"/>
      <c r="D142" s="257"/>
      <c r="F142" s="522"/>
      <c r="G142" s="522"/>
      <c r="H142" s="522"/>
      <c r="I142" s="522"/>
      <c r="J142" s="522"/>
      <c r="K142" s="522"/>
      <c r="L142" s="522"/>
      <c r="M142" s="522"/>
      <c r="N142" s="522"/>
      <c r="O142" s="522"/>
      <c r="P142" s="301"/>
      <c r="R142" s="163"/>
      <c r="S142" s="164"/>
      <c r="V142" s="522"/>
      <c r="W142" s="522"/>
      <c r="X142" s="522"/>
      <c r="Y142" s="522"/>
      <c r="Z142" s="522"/>
      <c r="AA142" s="522"/>
      <c r="AB142" s="522"/>
      <c r="AC142" s="522"/>
      <c r="AD142" s="522"/>
      <c r="AE142" s="522"/>
    </row>
    <row r="145" spans="2:20" ht="15" customHeight="1" x14ac:dyDescent="0.3">
      <c r="B145" s="156"/>
      <c r="T145" s="156"/>
    </row>
    <row r="146" spans="2:20" x14ac:dyDescent="0.3">
      <c r="B146" s="156"/>
      <c r="C146" s="155" t="s">
        <v>4</v>
      </c>
      <c r="S146" s="155" t="s">
        <v>4</v>
      </c>
      <c r="T146" s="156"/>
    </row>
    <row r="150" spans="2:20" ht="15" customHeight="1" x14ac:dyDescent="0.3">
      <c r="B150" s="156"/>
      <c r="T150" s="156"/>
    </row>
    <row r="153" spans="2:20" ht="15" customHeight="1" x14ac:dyDescent="0.3">
      <c r="B153" s="156"/>
      <c r="T153" s="156"/>
    </row>
    <row r="155" spans="2:20" ht="15" customHeight="1" x14ac:dyDescent="0.3">
      <c r="B155" s="156"/>
      <c r="T155" s="156"/>
    </row>
    <row r="161" spans="2:20" ht="15" customHeight="1" x14ac:dyDescent="0.3">
      <c r="B161" s="156"/>
      <c r="C161" s="156"/>
      <c r="D161" s="156"/>
      <c r="R161" s="156"/>
      <c r="S161" s="156"/>
      <c r="T161" s="156"/>
    </row>
    <row r="164" spans="2:20" ht="15" customHeight="1" x14ac:dyDescent="0.3">
      <c r="B164" s="156"/>
      <c r="C164" s="156"/>
      <c r="D164" s="156"/>
      <c r="R164" s="156"/>
      <c r="S164" s="156"/>
      <c r="T164" s="156"/>
    </row>
    <row r="167" spans="2:20" ht="15" customHeight="1" x14ac:dyDescent="0.3">
      <c r="B167" s="156"/>
      <c r="C167" s="156"/>
      <c r="D167" s="156"/>
      <c r="R167" s="156"/>
      <c r="S167" s="156"/>
      <c r="T167" s="156"/>
    </row>
    <row r="169" spans="2:20" ht="15" customHeight="1" x14ac:dyDescent="0.3">
      <c r="B169" s="156"/>
      <c r="C169" s="156"/>
      <c r="D169" s="156"/>
      <c r="R169" s="156"/>
      <c r="S169" s="156"/>
      <c r="T169" s="156"/>
    </row>
    <row r="171" spans="2:20" ht="15" customHeight="1" x14ac:dyDescent="0.3">
      <c r="B171" s="156"/>
      <c r="C171" s="156"/>
      <c r="D171" s="156"/>
      <c r="R171" s="156"/>
      <c r="S171" s="156"/>
      <c r="T171" s="156"/>
    </row>
  </sheetData>
  <sheetProtection algorithmName="SHA-512" hashValue="lZms0K182AYsDJ/OBe9I5dSR5eQnpwhBUdIGwAhGBz7FUEQgEp/xNgL6Br3kV2JYDKFYyjn/qNxMZ97WaNewFA==" saltValue="uQJwgx4FqbaGO9Iho9k2ag==" spinCount="100000" sheet="1" selectLockedCells="1"/>
  <mergeCells count="94">
    <mergeCell ref="F126:O127"/>
    <mergeCell ref="V83:AE84"/>
    <mergeCell ref="F100:O101"/>
    <mergeCell ref="F94:O95"/>
    <mergeCell ref="F96:O97"/>
    <mergeCell ref="F98:O99"/>
    <mergeCell ref="V98:AE99"/>
    <mergeCell ref="F141:O142"/>
    <mergeCell ref="F29:O30"/>
    <mergeCell ref="F107:O108"/>
    <mergeCell ref="F83:O84"/>
    <mergeCell ref="F85:O85"/>
    <mergeCell ref="F88:O89"/>
    <mergeCell ref="F90:O91"/>
    <mergeCell ref="F32:O33"/>
    <mergeCell ref="F132:O133"/>
    <mergeCell ref="F105:O106"/>
    <mergeCell ref="F49:O50"/>
    <mergeCell ref="F51:O52"/>
    <mergeCell ref="F129:O130"/>
    <mergeCell ref="F115:O116"/>
    <mergeCell ref="F117:O118"/>
    <mergeCell ref="F123:O124"/>
    <mergeCell ref="V66:AE67"/>
    <mergeCell ref="V68:AE68"/>
    <mergeCell ref="V69:AE70"/>
    <mergeCell ref="V72:AE73"/>
    <mergeCell ref="V32:AE33"/>
    <mergeCell ref="V54:AE55"/>
    <mergeCell ref="V56:AE57"/>
    <mergeCell ref="V59:AE60"/>
    <mergeCell ref="V61:AE62"/>
    <mergeCell ref="V49:AE50"/>
    <mergeCell ref="V64:AE65"/>
    <mergeCell ref="F54:O55"/>
    <mergeCell ref="F56:O57"/>
    <mergeCell ref="V51:AE52"/>
    <mergeCell ref="F37:O38"/>
    <mergeCell ref="V37:AE38"/>
    <mergeCell ref="F39:O40"/>
    <mergeCell ref="V39:AE40"/>
    <mergeCell ref="F41:O41"/>
    <mergeCell ref="V41:AE41"/>
    <mergeCell ref="F44:O45"/>
    <mergeCell ref="V44:AE45"/>
    <mergeCell ref="F46:O46"/>
    <mergeCell ref="V46:AE46"/>
    <mergeCell ref="D12:O12"/>
    <mergeCell ref="F16:O17"/>
    <mergeCell ref="F19:O20"/>
    <mergeCell ref="V22:AE22"/>
    <mergeCell ref="D2:O2"/>
    <mergeCell ref="D3:O3"/>
    <mergeCell ref="G6:K6"/>
    <mergeCell ref="G8:H8"/>
    <mergeCell ref="D11:O11"/>
    <mergeCell ref="F22:O22"/>
    <mergeCell ref="V29:AE30"/>
    <mergeCell ref="W6:AA6"/>
    <mergeCell ref="W8:X8"/>
    <mergeCell ref="V16:AE17"/>
    <mergeCell ref="T2:AE2"/>
    <mergeCell ref="T3:AE3"/>
    <mergeCell ref="T11:AE11"/>
    <mergeCell ref="T12:AE12"/>
    <mergeCell ref="V19:AE20"/>
    <mergeCell ref="V141:AE142"/>
    <mergeCell ref="V85:AE85"/>
    <mergeCell ref="V88:AE89"/>
    <mergeCell ref="V105:AE106"/>
    <mergeCell ref="V107:AE108"/>
    <mergeCell ref="V115:AE116"/>
    <mergeCell ref="V117:AE118"/>
    <mergeCell ref="V123:AE124"/>
    <mergeCell ref="V126:AE127"/>
    <mergeCell ref="V129:AE130"/>
    <mergeCell ref="V132:AE133"/>
    <mergeCell ref="V90:AE91"/>
    <mergeCell ref="V100:AE101"/>
    <mergeCell ref="V94:AE95"/>
    <mergeCell ref="V96:AE97"/>
    <mergeCell ref="F59:O60"/>
    <mergeCell ref="F61:O62"/>
    <mergeCell ref="F66:O67"/>
    <mergeCell ref="F68:O68"/>
    <mergeCell ref="F69:O70"/>
    <mergeCell ref="F64:O65"/>
    <mergeCell ref="V76:AE76"/>
    <mergeCell ref="V77:AE78"/>
    <mergeCell ref="F77:O78"/>
    <mergeCell ref="F72:O73"/>
    <mergeCell ref="F74:O75"/>
    <mergeCell ref="F76:O76"/>
    <mergeCell ref="V74:AE75"/>
  </mergeCells>
  <dataValidations count="3">
    <dataValidation showInputMessage="1" showErrorMessage="1" sqref="G8:H8 W8:X8 E47 E42 U42 E28"/>
    <dataValidation type="list" showInputMessage="1" showErrorMessage="1" sqref="U49 U27 E29 E27 U64 U44 U41 U39 U37 E49 E51 U51 E61 E59 E64 E56 E54 U54 E107 E32 U129 E123 E115 E88 U66 E117 E66 E19 E16 E85 E126 E77 E83 E90 E74 E69 E72 E105 E132 U19 U16 U32 U29 U115 U126 U105 U90 U117 U88 U123 E129 E141 U83 U132 U85 U77 U59 U61 U72 U74 U107 U56 U141 E37 E39 E41 E44 E46 E100 E98 E94 E96 U96 U94 U100 U98 U46 U69">
      <formula1>C$145:C$146</formula1>
    </dataValidation>
    <dataValidation type="list" showInputMessage="1" showErrorMessage="1" sqref="U47">
      <formula1>S$162:S$163</formula1>
    </dataValidation>
  </dataValidations>
  <pageMargins left="0.7" right="0.7" top="0.75" bottom="0.75" header="0.3" footer="0.3"/>
  <pageSetup scale="63" fitToWidth="2" fitToHeight="3" orientation="portrait" r:id="rId1"/>
  <headerFooter>
    <oddFooter>&amp;CTab: &amp;A&amp;RPrint Date: &amp;D</oddFooter>
  </headerFooter>
  <rowBreaks count="4" manualBreakCount="4">
    <brk id="33" max="16383" man="1"/>
    <brk id="70" max="16383" man="1"/>
    <brk id="101" max="16383" man="1"/>
    <brk id="143" max="29" man="1"/>
  </rowBreaks>
  <colBreaks count="2" manualBreakCount="2">
    <brk id="15" max="1048575" man="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B96"/>
  <sheetViews>
    <sheetView showGridLines="0" view="pageBreakPreview" zoomScale="90" zoomScaleNormal="100" zoomScaleSheetLayoutView="90" workbookViewId="0">
      <selection activeCell="D17" sqref="D17:M17"/>
    </sheetView>
  </sheetViews>
  <sheetFormatPr defaultColWidth="9.109375" defaultRowHeight="15.6" x14ac:dyDescent="0.3"/>
  <cols>
    <col min="1" max="1" width="9.109375" style="3"/>
    <col min="2" max="3" width="4.88671875" style="3" customWidth="1"/>
    <col min="4" max="9" width="12.33203125" style="3" customWidth="1"/>
    <col min="10" max="10" width="12.33203125" style="1" customWidth="1"/>
    <col min="11" max="13" width="12.33203125" style="3" customWidth="1"/>
    <col min="14" max="14" width="18.44140625" style="70" hidden="1" customWidth="1"/>
    <col min="15" max="15" width="1.6640625" style="18" customWidth="1"/>
    <col min="16" max="17" width="4.88671875" style="3" customWidth="1"/>
    <col min="18" max="23" width="12.33203125" style="3" customWidth="1"/>
    <col min="24" max="24" width="12.33203125" style="1" customWidth="1"/>
    <col min="25" max="27" width="12.33203125" style="3" customWidth="1"/>
    <col min="28" max="28" width="18.44140625" style="70" hidden="1" customWidth="1"/>
    <col min="29" max="16384" width="9.109375" style="1"/>
  </cols>
  <sheetData>
    <row r="1" spans="1:28" x14ac:dyDescent="0.3">
      <c r="O1" s="140"/>
    </row>
    <row r="2" spans="1:28" x14ac:dyDescent="0.3">
      <c r="A2" s="1"/>
      <c r="B2" s="502" t="s">
        <v>271</v>
      </c>
      <c r="C2" s="502"/>
      <c r="D2" s="502"/>
      <c r="E2" s="502"/>
      <c r="F2" s="502"/>
      <c r="G2" s="502"/>
      <c r="H2" s="502"/>
      <c r="I2" s="502"/>
      <c r="J2" s="502"/>
      <c r="K2" s="502"/>
      <c r="L2" s="502"/>
      <c r="M2" s="502"/>
      <c r="N2" s="132"/>
      <c r="O2" s="138"/>
      <c r="P2" s="502" t="s">
        <v>271</v>
      </c>
      <c r="Q2" s="502"/>
      <c r="R2" s="502"/>
      <c r="S2" s="502"/>
      <c r="T2" s="502"/>
      <c r="U2" s="502"/>
      <c r="V2" s="502"/>
      <c r="W2" s="502"/>
      <c r="X2" s="502"/>
      <c r="Y2" s="502"/>
      <c r="Z2" s="502"/>
      <c r="AA2" s="502"/>
      <c r="AB2" s="132"/>
    </row>
    <row r="3" spans="1:28" ht="16.2" thickBot="1" x14ac:dyDescent="0.35">
      <c r="A3" s="1"/>
      <c r="B3" s="503" t="s">
        <v>233</v>
      </c>
      <c r="C3" s="503"/>
      <c r="D3" s="503"/>
      <c r="E3" s="503"/>
      <c r="F3" s="503"/>
      <c r="G3" s="503"/>
      <c r="H3" s="503"/>
      <c r="I3" s="503"/>
      <c r="J3" s="503"/>
      <c r="K3" s="503"/>
      <c r="L3" s="503"/>
      <c r="M3" s="503"/>
      <c r="N3" s="132"/>
      <c r="O3" s="138"/>
      <c r="P3" s="503" t="s">
        <v>234</v>
      </c>
      <c r="Q3" s="503"/>
      <c r="R3" s="503"/>
      <c r="S3" s="503"/>
      <c r="T3" s="503"/>
      <c r="U3" s="503"/>
      <c r="V3" s="503"/>
      <c r="W3" s="503"/>
      <c r="X3" s="503"/>
      <c r="Y3" s="503"/>
      <c r="Z3" s="503"/>
      <c r="AA3" s="503"/>
      <c r="AB3" s="132"/>
    </row>
    <row r="4" spans="1:28" x14ac:dyDescent="0.3">
      <c r="A4" s="1"/>
      <c r="B4" s="2"/>
      <c r="C4" s="2"/>
      <c r="D4" s="2"/>
      <c r="E4" s="2"/>
      <c r="F4" s="2"/>
      <c r="G4" s="2"/>
      <c r="H4" s="2"/>
      <c r="I4" s="2"/>
      <c r="K4" s="2"/>
      <c r="L4" s="2"/>
      <c r="M4" s="2"/>
      <c r="N4" s="69"/>
      <c r="O4" s="138"/>
      <c r="P4" s="2"/>
      <c r="Q4" s="2"/>
      <c r="R4" s="2"/>
      <c r="S4" s="2"/>
      <c r="T4" s="2"/>
      <c r="U4" s="2"/>
      <c r="V4" s="2"/>
      <c r="W4" s="2"/>
      <c r="Y4" s="2"/>
      <c r="Z4" s="2"/>
      <c r="AA4" s="2"/>
      <c r="AB4" s="69"/>
    </row>
    <row r="5" spans="1:28" x14ac:dyDescent="0.3">
      <c r="A5" s="1"/>
      <c r="B5" s="1"/>
      <c r="D5" s="4" t="s">
        <v>0</v>
      </c>
      <c r="E5" s="158" t="str">
        <f>IF(Summary!E5="","",Summary!E5)</f>
        <v/>
      </c>
      <c r="F5" s="298"/>
      <c r="G5" s="298"/>
      <c r="H5" s="298"/>
      <c r="I5" s="298"/>
      <c r="K5" s="355"/>
      <c r="L5" s="355"/>
      <c r="N5" s="151" t="s">
        <v>273</v>
      </c>
      <c r="O5" s="138"/>
      <c r="P5" s="1"/>
      <c r="R5" s="4" t="s">
        <v>0</v>
      </c>
      <c r="S5" s="158" t="str">
        <f>IF(Summary!S5="","",Summary!S5)</f>
        <v/>
      </c>
      <c r="T5" s="298"/>
      <c r="U5" s="298"/>
      <c r="V5" s="298"/>
      <c r="W5" s="298"/>
      <c r="Y5" s="355"/>
      <c r="Z5" s="355"/>
      <c r="AB5" s="151" t="s">
        <v>273</v>
      </c>
    </row>
    <row r="6" spans="1:28" x14ac:dyDescent="0.3">
      <c r="A6" s="1"/>
      <c r="B6" s="1"/>
      <c r="D6" s="4" t="s">
        <v>1</v>
      </c>
      <c r="E6" s="525" t="str">
        <f>IF(Summary!E6="","",Summary!E6)</f>
        <v/>
      </c>
      <c r="F6" s="526"/>
      <c r="G6" s="526"/>
      <c r="H6" s="526"/>
      <c r="I6" s="527"/>
      <c r="K6" s="298"/>
      <c r="L6" s="298"/>
      <c r="N6" s="363">
        <v>1000</v>
      </c>
      <c r="O6" s="138"/>
      <c r="P6" s="1"/>
      <c r="R6" s="4" t="s">
        <v>1</v>
      </c>
      <c r="S6" s="525" t="str">
        <f>IF(Summary!S6="","",Summary!S6)</f>
        <v/>
      </c>
      <c r="T6" s="526"/>
      <c r="U6" s="526"/>
      <c r="V6" s="526"/>
      <c r="W6" s="527"/>
      <c r="Y6" s="298"/>
      <c r="Z6" s="298"/>
      <c r="AB6" s="275">
        <v>1000</v>
      </c>
    </row>
    <row r="7" spans="1:28" x14ac:dyDescent="0.3">
      <c r="A7" s="1"/>
      <c r="B7" s="1"/>
      <c r="D7" s="4"/>
      <c r="E7" s="354"/>
      <c r="F7" s="63"/>
      <c r="G7" s="355"/>
      <c r="H7" s="355"/>
      <c r="I7" s="355"/>
      <c r="K7" s="355"/>
      <c r="L7" s="355"/>
      <c r="O7" s="138"/>
      <c r="P7" s="1"/>
      <c r="R7" s="4"/>
      <c r="S7" s="354"/>
      <c r="T7" s="63"/>
      <c r="U7" s="355"/>
      <c r="V7" s="355"/>
      <c r="W7" s="355"/>
      <c r="Y7" s="355"/>
      <c r="Z7" s="355"/>
    </row>
    <row r="8" spans="1:28" x14ac:dyDescent="0.3">
      <c r="A8" s="1"/>
      <c r="B8" s="1"/>
      <c r="D8" s="4" t="s">
        <v>228</v>
      </c>
      <c r="E8" s="528" t="str">
        <f>IF(Summary!E8="","",Summary!E8)</f>
        <v/>
      </c>
      <c r="F8" s="529"/>
      <c r="G8" s="355"/>
      <c r="H8" s="355"/>
      <c r="I8" s="355"/>
      <c r="K8" s="355"/>
      <c r="L8" s="355"/>
      <c r="O8" s="138"/>
      <c r="P8" s="1"/>
      <c r="R8" s="4" t="s">
        <v>228</v>
      </c>
      <c r="S8" s="528" t="str">
        <f>IF(Summary!S8="","",Summary!S8)</f>
        <v/>
      </c>
      <c r="T8" s="529"/>
      <c r="U8" s="355"/>
      <c r="V8" s="355"/>
      <c r="W8" s="355"/>
      <c r="Y8" s="355"/>
      <c r="Z8" s="355"/>
    </row>
    <row r="9" spans="1:28" x14ac:dyDescent="0.3">
      <c r="A9" s="1"/>
      <c r="D9" s="1"/>
      <c r="E9" s="1"/>
      <c r="F9" s="1"/>
      <c r="G9" s="1"/>
      <c r="H9" s="355"/>
      <c r="I9" s="355"/>
      <c r="K9" s="355"/>
      <c r="L9" s="355"/>
      <c r="M9" s="355"/>
      <c r="O9" s="138"/>
      <c r="R9" s="1"/>
      <c r="S9" s="1"/>
      <c r="T9" s="1"/>
      <c r="U9" s="1"/>
      <c r="V9" s="355"/>
      <c r="W9" s="355"/>
      <c r="Y9" s="355"/>
      <c r="Z9" s="355"/>
      <c r="AA9" s="355"/>
    </row>
    <row r="10" spans="1:28" ht="16.2" thickBot="1" x14ac:dyDescent="0.35">
      <c r="A10" s="1"/>
      <c r="B10" s="5"/>
      <c r="C10" s="5"/>
      <c r="D10" s="5"/>
      <c r="E10" s="5"/>
      <c r="F10" s="5"/>
      <c r="G10" s="5"/>
      <c r="H10" s="5"/>
      <c r="I10" s="5"/>
      <c r="J10" s="6"/>
      <c r="K10" s="5"/>
      <c r="L10" s="5"/>
      <c r="M10" s="5"/>
      <c r="O10" s="138"/>
      <c r="P10" s="5"/>
      <c r="Q10" s="5"/>
      <c r="R10" s="5"/>
      <c r="S10" s="5"/>
      <c r="T10" s="5"/>
      <c r="U10" s="5"/>
      <c r="V10" s="5"/>
      <c r="W10" s="5"/>
      <c r="X10" s="6"/>
      <c r="Y10" s="5"/>
      <c r="Z10" s="5"/>
      <c r="AA10" s="5"/>
    </row>
    <row r="11" spans="1:28" x14ac:dyDescent="0.3">
      <c r="O11" s="140"/>
    </row>
    <row r="12" spans="1:28" ht="42" customHeight="1" x14ac:dyDescent="0.3">
      <c r="B12" s="539" t="s">
        <v>291</v>
      </c>
      <c r="C12" s="539"/>
      <c r="D12" s="539"/>
      <c r="E12" s="539"/>
      <c r="F12" s="539"/>
      <c r="G12" s="539"/>
      <c r="H12" s="539"/>
      <c r="I12" s="539"/>
      <c r="J12" s="539"/>
      <c r="K12" s="539"/>
      <c r="L12" s="539"/>
      <c r="M12" s="539"/>
      <c r="O12" s="140"/>
      <c r="P12" s="539" t="s">
        <v>291</v>
      </c>
      <c r="Q12" s="539"/>
      <c r="R12" s="539"/>
      <c r="S12" s="539"/>
      <c r="T12" s="539"/>
      <c r="U12" s="539"/>
      <c r="V12" s="539"/>
      <c r="W12" s="539"/>
      <c r="X12" s="539"/>
      <c r="Y12" s="539"/>
      <c r="Z12" s="539"/>
      <c r="AA12" s="539"/>
    </row>
    <row r="13" spans="1:28" ht="16.2" thickBot="1" x14ac:dyDescent="0.35">
      <c r="B13" s="5"/>
      <c r="C13" s="5"/>
      <c r="D13" s="5"/>
      <c r="E13" s="5"/>
      <c r="F13" s="5"/>
      <c r="G13" s="5"/>
      <c r="H13" s="5"/>
      <c r="I13" s="5"/>
      <c r="J13" s="6"/>
      <c r="K13" s="5"/>
      <c r="L13" s="5"/>
      <c r="M13" s="5"/>
      <c r="O13" s="140"/>
      <c r="P13" s="5"/>
      <c r="Q13" s="5"/>
      <c r="R13" s="5"/>
      <c r="S13" s="5"/>
      <c r="T13" s="5"/>
      <c r="U13" s="5"/>
      <c r="V13" s="5"/>
      <c r="W13" s="5"/>
      <c r="X13" s="6"/>
      <c r="Y13" s="5"/>
      <c r="Z13" s="5"/>
      <c r="AA13" s="5"/>
    </row>
    <row r="14" spans="1:28" x14ac:dyDescent="0.3">
      <c r="O14" s="140"/>
    </row>
    <row r="15" spans="1:28" x14ac:dyDescent="0.3">
      <c r="O15" s="140"/>
      <c r="V15" s="168" t="s">
        <v>225</v>
      </c>
      <c r="W15" s="205">
        <f>Summary!K22</f>
        <v>0</v>
      </c>
      <c r="X15" s="133"/>
      <c r="Y15" s="168" t="s">
        <v>295</v>
      </c>
      <c r="Z15" s="205">
        <f>Summary!AA22</f>
        <v>0</v>
      </c>
    </row>
    <row r="16" spans="1:28" ht="15.75" customHeight="1" x14ac:dyDescent="0.3">
      <c r="A16" s="1"/>
      <c r="C16" s="13" t="s">
        <v>508</v>
      </c>
      <c r="D16" s="1"/>
      <c r="E16" s="1"/>
      <c r="F16" s="1"/>
      <c r="G16" s="1"/>
      <c r="H16" s="1"/>
      <c r="I16" s="1"/>
      <c r="K16" s="1"/>
      <c r="L16" s="1"/>
      <c r="M16" s="1"/>
      <c r="O16" s="138"/>
      <c r="Q16" s="13" t="s">
        <v>508</v>
      </c>
      <c r="R16" s="1"/>
      <c r="S16" s="1"/>
      <c r="T16" s="1"/>
      <c r="U16" s="1"/>
      <c r="V16" s="1"/>
      <c r="W16" s="1"/>
      <c r="Y16" s="1"/>
      <c r="Z16" s="1"/>
      <c r="AA16" s="1"/>
    </row>
    <row r="17" spans="1:28" ht="148.5" customHeight="1" x14ac:dyDescent="0.3">
      <c r="A17" s="1"/>
      <c r="B17" s="1"/>
      <c r="C17" s="1"/>
      <c r="D17" s="536"/>
      <c r="E17" s="537"/>
      <c r="F17" s="537"/>
      <c r="G17" s="537"/>
      <c r="H17" s="537"/>
      <c r="I17" s="537"/>
      <c r="J17" s="537"/>
      <c r="K17" s="537"/>
      <c r="L17" s="537"/>
      <c r="M17" s="538"/>
      <c r="O17" s="138"/>
      <c r="P17" s="1"/>
      <c r="Q17" s="1"/>
      <c r="R17" s="540"/>
      <c r="S17" s="541"/>
      <c r="T17" s="541"/>
      <c r="U17" s="541"/>
      <c r="V17" s="541"/>
      <c r="W17" s="541"/>
      <c r="X17" s="541"/>
      <c r="Y17" s="541"/>
      <c r="Z17" s="541"/>
      <c r="AA17" s="542"/>
    </row>
    <row r="18" spans="1:28" s="198" customFormat="1" ht="15" customHeight="1" x14ac:dyDescent="0.3">
      <c r="D18" s="198" t="s">
        <v>272</v>
      </c>
      <c r="F18" s="198">
        <f>N$6-LEN(D17)</f>
        <v>1000</v>
      </c>
      <c r="N18" s="199"/>
      <c r="O18" s="200"/>
      <c r="R18" s="198" t="s">
        <v>272</v>
      </c>
      <c r="T18" s="198">
        <f>AB$6-LEN(R17)</f>
        <v>1000</v>
      </c>
      <c r="AB18" s="199"/>
    </row>
    <row r="19" spans="1:28" s="198" customFormat="1" ht="15" customHeight="1" x14ac:dyDescent="0.3">
      <c r="N19" s="199"/>
      <c r="O19" s="200"/>
      <c r="V19" s="4" t="s">
        <v>225</v>
      </c>
      <c r="W19" s="131">
        <f>Summary!K23</f>
        <v>0</v>
      </c>
      <c r="X19" s="1"/>
      <c r="Y19" s="4" t="s">
        <v>295</v>
      </c>
      <c r="Z19" s="131">
        <f>Summary!AA23</f>
        <v>0</v>
      </c>
      <c r="AB19" s="199"/>
    </row>
    <row r="20" spans="1:28" ht="15.75" customHeight="1" x14ac:dyDescent="0.3">
      <c r="A20" s="1"/>
      <c r="C20" s="13" t="s">
        <v>509</v>
      </c>
      <c r="D20" s="1"/>
      <c r="E20" s="1"/>
      <c r="F20" s="1"/>
      <c r="G20" s="1"/>
      <c r="H20" s="1"/>
      <c r="I20" s="1"/>
      <c r="K20" s="1"/>
      <c r="L20" s="1"/>
      <c r="M20" s="1"/>
      <c r="O20" s="138"/>
      <c r="Q20" s="13" t="s">
        <v>509</v>
      </c>
      <c r="R20" s="1"/>
      <c r="S20" s="1"/>
      <c r="T20" s="1"/>
      <c r="U20" s="1"/>
      <c r="V20" s="1"/>
      <c r="W20" s="1"/>
      <c r="Y20" s="1"/>
      <c r="Z20" s="1"/>
      <c r="AA20" s="1"/>
    </row>
    <row r="21" spans="1:28" ht="148.5" customHeight="1" x14ac:dyDescent="0.3">
      <c r="A21" s="1"/>
      <c r="B21" s="1"/>
      <c r="C21" s="1"/>
      <c r="D21" s="536"/>
      <c r="E21" s="537"/>
      <c r="F21" s="537"/>
      <c r="G21" s="537"/>
      <c r="H21" s="537"/>
      <c r="I21" s="537"/>
      <c r="J21" s="537"/>
      <c r="K21" s="537"/>
      <c r="L21" s="537"/>
      <c r="M21" s="538"/>
      <c r="O21" s="138"/>
      <c r="P21" s="1"/>
      <c r="Q21" s="1"/>
      <c r="R21" s="540"/>
      <c r="S21" s="541"/>
      <c r="T21" s="541"/>
      <c r="U21" s="541"/>
      <c r="V21" s="541"/>
      <c r="W21" s="541"/>
      <c r="X21" s="541"/>
      <c r="Y21" s="541"/>
      <c r="Z21" s="541"/>
      <c r="AA21" s="542"/>
    </row>
    <row r="22" spans="1:28" s="198" customFormat="1" ht="15" customHeight="1" x14ac:dyDescent="0.3">
      <c r="D22" s="198" t="s">
        <v>272</v>
      </c>
      <c r="F22" s="198">
        <f>N$6-LEN(D21)</f>
        <v>1000</v>
      </c>
      <c r="N22" s="199"/>
      <c r="O22" s="200"/>
      <c r="R22" s="198" t="s">
        <v>272</v>
      </c>
      <c r="T22" s="198">
        <f>AB$6-LEN(R21)</f>
        <v>1000</v>
      </c>
      <c r="AB22" s="199"/>
    </row>
    <row r="23" spans="1:28" x14ac:dyDescent="0.3">
      <c r="O23" s="140"/>
      <c r="V23" s="4" t="s">
        <v>225</v>
      </c>
      <c r="W23" s="486"/>
      <c r="Y23" s="4" t="s">
        <v>295</v>
      </c>
      <c r="Z23" s="131">
        <f>Summary!AA24</f>
        <v>0</v>
      </c>
    </row>
    <row r="24" spans="1:28" ht="15.75" customHeight="1" x14ac:dyDescent="0.3">
      <c r="A24" s="1"/>
      <c r="C24" s="13" t="s">
        <v>510</v>
      </c>
      <c r="D24" s="1"/>
      <c r="E24" s="1"/>
      <c r="F24" s="1"/>
      <c r="G24" s="1"/>
      <c r="H24" s="1"/>
      <c r="I24" s="1"/>
      <c r="K24" s="1"/>
      <c r="L24" s="1"/>
      <c r="M24" s="1"/>
      <c r="O24" s="138"/>
      <c r="Q24" s="13" t="s">
        <v>510</v>
      </c>
      <c r="R24" s="1"/>
      <c r="S24" s="1"/>
      <c r="T24" s="1"/>
      <c r="U24" s="1"/>
      <c r="V24" s="1"/>
      <c r="W24" s="1"/>
      <c r="Y24" s="1"/>
      <c r="Z24" s="1"/>
      <c r="AA24" s="1"/>
    </row>
    <row r="25" spans="1:28" ht="148.5" customHeight="1" x14ac:dyDescent="0.3">
      <c r="A25" s="1"/>
      <c r="B25" s="1"/>
      <c r="C25" s="1"/>
      <c r="D25" s="536"/>
      <c r="E25" s="537"/>
      <c r="F25" s="537"/>
      <c r="G25" s="537"/>
      <c r="H25" s="537"/>
      <c r="I25" s="537"/>
      <c r="J25" s="537"/>
      <c r="K25" s="537"/>
      <c r="L25" s="537"/>
      <c r="M25" s="538"/>
      <c r="O25" s="138"/>
      <c r="P25" s="1"/>
      <c r="Q25" s="1"/>
      <c r="R25" s="540"/>
      <c r="S25" s="541"/>
      <c r="T25" s="541"/>
      <c r="U25" s="541"/>
      <c r="V25" s="541"/>
      <c r="W25" s="541"/>
      <c r="X25" s="541"/>
      <c r="Y25" s="541"/>
      <c r="Z25" s="541"/>
      <c r="AA25" s="542"/>
    </row>
    <row r="26" spans="1:28" s="198" customFormat="1" ht="15" customHeight="1" x14ac:dyDescent="0.3">
      <c r="D26" s="198" t="s">
        <v>272</v>
      </c>
      <c r="F26" s="198">
        <f>N$6-LEN(D25)</f>
        <v>1000</v>
      </c>
      <c r="N26" s="199"/>
      <c r="O26" s="200"/>
      <c r="R26" s="198" t="s">
        <v>272</v>
      </c>
      <c r="T26" s="198">
        <f>AB$6-LEN(R25)</f>
        <v>1000</v>
      </c>
      <c r="AB26" s="199"/>
    </row>
    <row r="27" spans="1:28" s="11" customFormat="1" ht="15" customHeight="1" x14ac:dyDescent="0.3">
      <c r="N27" s="71"/>
      <c r="O27" s="139"/>
      <c r="V27" s="4"/>
      <c r="W27" s="150"/>
      <c r="X27" s="1"/>
      <c r="Y27" s="4"/>
      <c r="Z27" s="150"/>
      <c r="AB27" s="71"/>
    </row>
    <row r="28" spans="1:28" x14ac:dyDescent="0.3">
      <c r="O28" s="140"/>
      <c r="V28" s="4" t="s">
        <v>225</v>
      </c>
      <c r="W28" s="487">
        <f>Summary!K28</f>
        <v>0</v>
      </c>
      <c r="Y28" s="4" t="s">
        <v>295</v>
      </c>
      <c r="Z28" s="487">
        <f>Summary!AA28</f>
        <v>0</v>
      </c>
    </row>
    <row r="29" spans="1:28" ht="15.75" customHeight="1" x14ac:dyDescent="0.3">
      <c r="A29" s="1"/>
      <c r="C29" s="13" t="s">
        <v>538</v>
      </c>
      <c r="D29" s="1"/>
      <c r="E29" s="1"/>
      <c r="F29" s="1"/>
      <c r="G29" s="1"/>
      <c r="H29" s="1"/>
      <c r="I29" s="1"/>
      <c r="K29" s="1"/>
      <c r="L29" s="1"/>
      <c r="M29" s="1"/>
      <c r="O29" s="138"/>
      <c r="Q29" s="13" t="s">
        <v>538</v>
      </c>
      <c r="R29" s="1"/>
      <c r="S29" s="1"/>
      <c r="T29" s="1"/>
      <c r="U29" s="1"/>
      <c r="V29" s="1"/>
      <c r="W29" s="1"/>
      <c r="Y29" s="1"/>
      <c r="Z29" s="1"/>
      <c r="AA29" s="1"/>
    </row>
    <row r="30" spans="1:28" ht="148.5" customHeight="1" x14ac:dyDescent="0.3">
      <c r="A30" s="1"/>
      <c r="B30" s="1"/>
      <c r="C30" s="1"/>
      <c r="D30" s="536"/>
      <c r="E30" s="537"/>
      <c r="F30" s="537"/>
      <c r="G30" s="537"/>
      <c r="H30" s="537"/>
      <c r="I30" s="537"/>
      <c r="J30" s="537"/>
      <c r="K30" s="537"/>
      <c r="L30" s="537"/>
      <c r="M30" s="538"/>
      <c r="O30" s="138"/>
      <c r="P30" s="1"/>
      <c r="Q30" s="1"/>
      <c r="R30" s="540"/>
      <c r="S30" s="541"/>
      <c r="T30" s="541"/>
      <c r="U30" s="541"/>
      <c r="V30" s="541"/>
      <c r="W30" s="541"/>
      <c r="X30" s="541"/>
      <c r="Y30" s="541"/>
      <c r="Z30" s="541"/>
      <c r="AA30" s="542"/>
    </row>
    <row r="31" spans="1:28" s="198" customFormat="1" ht="15" customHeight="1" x14ac:dyDescent="0.3">
      <c r="D31" s="198" t="s">
        <v>272</v>
      </c>
      <c r="F31" s="198">
        <f>N$6-LEN(D30)</f>
        <v>1000</v>
      </c>
      <c r="N31" s="199"/>
      <c r="O31" s="200"/>
      <c r="R31" s="198" t="s">
        <v>272</v>
      </c>
      <c r="T31" s="198">
        <f>AB$6-LEN(R30)</f>
        <v>1000</v>
      </c>
      <c r="AB31" s="199"/>
    </row>
    <row r="32" spans="1:28" s="11" customFormat="1" ht="15" customHeight="1" x14ac:dyDescent="0.3">
      <c r="N32" s="71"/>
      <c r="O32" s="139"/>
      <c r="V32" s="4" t="s">
        <v>225</v>
      </c>
      <c r="W32" s="131">
        <f>Summary!K29</f>
        <v>0</v>
      </c>
      <c r="X32" s="1"/>
      <c r="Y32" s="4" t="s">
        <v>295</v>
      </c>
      <c r="Z32" s="131">
        <f>Summary!AA29</f>
        <v>0</v>
      </c>
      <c r="AB32" s="71"/>
    </row>
    <row r="33" spans="1:28" ht="15.75" customHeight="1" x14ac:dyDescent="0.3">
      <c r="A33" s="1"/>
      <c r="C33" s="13" t="s">
        <v>511</v>
      </c>
      <c r="D33" s="1"/>
      <c r="E33" s="1"/>
      <c r="F33" s="1"/>
      <c r="G33" s="1"/>
      <c r="H33" s="1"/>
      <c r="I33" s="1"/>
      <c r="K33" s="1"/>
      <c r="L33" s="1"/>
      <c r="M33" s="1"/>
      <c r="O33" s="138"/>
      <c r="Q33" s="13" t="s">
        <v>511</v>
      </c>
      <c r="R33" s="1"/>
      <c r="S33" s="1"/>
      <c r="T33" s="1"/>
      <c r="U33" s="1"/>
      <c r="V33" s="1"/>
      <c r="W33" s="1"/>
      <c r="Y33" s="1"/>
      <c r="Z33" s="1"/>
      <c r="AA33" s="1"/>
    </row>
    <row r="34" spans="1:28" ht="148.5" customHeight="1" x14ac:dyDescent="0.3">
      <c r="A34" s="1"/>
      <c r="B34" s="1"/>
      <c r="C34" s="1"/>
      <c r="D34" s="536"/>
      <c r="E34" s="537"/>
      <c r="F34" s="537"/>
      <c r="G34" s="537"/>
      <c r="H34" s="537"/>
      <c r="I34" s="537"/>
      <c r="J34" s="537"/>
      <c r="K34" s="537"/>
      <c r="L34" s="537"/>
      <c r="M34" s="538"/>
      <c r="O34" s="138"/>
      <c r="P34" s="1"/>
      <c r="Q34" s="1"/>
      <c r="R34" s="540"/>
      <c r="S34" s="541"/>
      <c r="T34" s="541"/>
      <c r="U34" s="541"/>
      <c r="V34" s="541"/>
      <c r="W34" s="541"/>
      <c r="X34" s="541"/>
      <c r="Y34" s="541"/>
      <c r="Z34" s="541"/>
      <c r="AA34" s="542"/>
    </row>
    <row r="35" spans="1:28" s="198" customFormat="1" ht="15" customHeight="1" x14ac:dyDescent="0.3">
      <c r="D35" s="198" t="s">
        <v>272</v>
      </c>
      <c r="F35" s="198">
        <f>N$6-LEN(D34)</f>
        <v>1000</v>
      </c>
      <c r="N35" s="199"/>
      <c r="O35" s="200"/>
      <c r="R35" s="198" t="s">
        <v>272</v>
      </c>
      <c r="T35" s="198">
        <f>AB$6-LEN(R34)</f>
        <v>1000</v>
      </c>
      <c r="AB35" s="199"/>
    </row>
    <row r="36" spans="1:28" x14ac:dyDescent="0.3">
      <c r="O36" s="140"/>
      <c r="V36" s="4" t="s">
        <v>225</v>
      </c>
      <c r="W36" s="486"/>
      <c r="Y36" s="4" t="s">
        <v>295</v>
      </c>
      <c r="Z36" s="131">
        <f>Summary!AA33</f>
        <v>0</v>
      </c>
    </row>
    <row r="37" spans="1:28" ht="15.75" customHeight="1" x14ac:dyDescent="0.3">
      <c r="A37" s="1"/>
      <c r="C37" s="13" t="s">
        <v>512</v>
      </c>
      <c r="D37" s="1"/>
      <c r="E37" s="1"/>
      <c r="F37" s="1"/>
      <c r="G37" s="1"/>
      <c r="H37" s="1"/>
      <c r="I37" s="1"/>
      <c r="K37" s="1"/>
      <c r="L37" s="1"/>
      <c r="M37" s="1"/>
      <c r="O37" s="138"/>
      <c r="Q37" s="13" t="s">
        <v>512</v>
      </c>
      <c r="R37" s="1"/>
      <c r="S37" s="1"/>
      <c r="T37" s="1"/>
      <c r="U37" s="1"/>
      <c r="V37" s="1"/>
      <c r="W37" s="1"/>
      <c r="Y37" s="1"/>
      <c r="Z37" s="1"/>
      <c r="AA37" s="1"/>
    </row>
    <row r="38" spans="1:28" ht="148.5" customHeight="1" x14ac:dyDescent="0.3">
      <c r="A38" s="1"/>
      <c r="B38" s="1"/>
      <c r="C38" s="1"/>
      <c r="D38" s="536"/>
      <c r="E38" s="537"/>
      <c r="F38" s="537"/>
      <c r="G38" s="537"/>
      <c r="H38" s="537"/>
      <c r="I38" s="537"/>
      <c r="J38" s="537"/>
      <c r="K38" s="537"/>
      <c r="L38" s="537"/>
      <c r="M38" s="538"/>
      <c r="O38" s="138"/>
      <c r="P38" s="1"/>
      <c r="Q38" s="1"/>
      <c r="R38" s="540"/>
      <c r="S38" s="541"/>
      <c r="T38" s="541"/>
      <c r="U38" s="541"/>
      <c r="V38" s="541"/>
      <c r="W38" s="541"/>
      <c r="X38" s="541"/>
      <c r="Y38" s="541"/>
      <c r="Z38" s="541"/>
      <c r="AA38" s="542"/>
    </row>
    <row r="39" spans="1:28" s="198" customFormat="1" ht="15" customHeight="1" x14ac:dyDescent="0.3">
      <c r="D39" s="198" t="s">
        <v>272</v>
      </c>
      <c r="F39" s="198">
        <f>N$6-LEN(D38)</f>
        <v>1000</v>
      </c>
      <c r="N39" s="199"/>
      <c r="O39" s="200"/>
      <c r="R39" s="198" t="s">
        <v>272</v>
      </c>
      <c r="T39" s="198">
        <f>AB$6-LEN(R38)</f>
        <v>1000</v>
      </c>
      <c r="AB39" s="199"/>
    </row>
    <row r="40" spans="1:28" s="11" customFormat="1" ht="15" customHeight="1" x14ac:dyDescent="0.3">
      <c r="N40" s="71"/>
      <c r="O40" s="139"/>
      <c r="V40" s="4" t="s">
        <v>225</v>
      </c>
      <c r="W40" s="131">
        <f>Summary!K35</f>
        <v>0</v>
      </c>
      <c r="X40" s="1"/>
      <c r="Y40" s="4" t="s">
        <v>295</v>
      </c>
      <c r="Z40" s="131">
        <f>Summary!AA35</f>
        <v>0</v>
      </c>
      <c r="AB40" s="71"/>
    </row>
    <row r="41" spans="1:28" ht="15.75" customHeight="1" x14ac:dyDescent="0.3">
      <c r="A41" s="1"/>
      <c r="C41" s="13" t="s">
        <v>513</v>
      </c>
      <c r="D41" s="1"/>
      <c r="E41" s="1"/>
      <c r="F41" s="1"/>
      <c r="G41" s="1"/>
      <c r="H41" s="1"/>
      <c r="I41" s="1"/>
      <c r="K41" s="1"/>
      <c r="L41" s="1"/>
      <c r="M41" s="1"/>
      <c r="O41" s="138"/>
      <c r="Q41" s="13" t="s">
        <v>513</v>
      </c>
      <c r="R41" s="1"/>
      <c r="S41" s="1"/>
      <c r="T41" s="1"/>
      <c r="U41" s="1"/>
      <c r="V41" s="1"/>
      <c r="W41" s="1"/>
      <c r="Y41" s="1"/>
      <c r="Z41" s="1"/>
      <c r="AA41" s="1"/>
    </row>
    <row r="42" spans="1:28" ht="148.5" customHeight="1" x14ac:dyDescent="0.3">
      <c r="A42" s="1"/>
      <c r="B42" s="1"/>
      <c r="C42" s="1"/>
      <c r="D42" s="536"/>
      <c r="E42" s="537"/>
      <c r="F42" s="537"/>
      <c r="G42" s="537"/>
      <c r="H42" s="537"/>
      <c r="I42" s="537"/>
      <c r="J42" s="537"/>
      <c r="K42" s="537"/>
      <c r="L42" s="537"/>
      <c r="M42" s="538"/>
      <c r="O42" s="138"/>
      <c r="P42" s="1"/>
      <c r="Q42" s="1"/>
      <c r="R42" s="540"/>
      <c r="S42" s="541"/>
      <c r="T42" s="541"/>
      <c r="U42" s="541"/>
      <c r="V42" s="541"/>
      <c r="W42" s="541"/>
      <c r="X42" s="541"/>
      <c r="Y42" s="541"/>
      <c r="Z42" s="541"/>
      <c r="AA42" s="542"/>
    </row>
    <row r="43" spans="1:28" s="198" customFormat="1" ht="15" customHeight="1" x14ac:dyDescent="0.3">
      <c r="D43" s="198" t="s">
        <v>272</v>
      </c>
      <c r="F43" s="198">
        <f>N$6-LEN(D42)</f>
        <v>1000</v>
      </c>
      <c r="N43" s="199"/>
      <c r="O43" s="200"/>
      <c r="R43" s="198" t="s">
        <v>272</v>
      </c>
      <c r="T43" s="198">
        <f>AB$6-LEN(R42)</f>
        <v>1000</v>
      </c>
      <c r="AB43" s="199"/>
    </row>
    <row r="44" spans="1:28" x14ac:dyDescent="0.3">
      <c r="O44" s="140"/>
      <c r="V44" s="4" t="s">
        <v>225</v>
      </c>
      <c r="W44" s="486">
        <f>Summary!K36</f>
        <v>0</v>
      </c>
      <c r="Y44" s="4" t="s">
        <v>295</v>
      </c>
      <c r="Z44" s="131">
        <f>Summary!AA36</f>
        <v>0</v>
      </c>
    </row>
    <row r="45" spans="1:28" ht="15.75" customHeight="1" x14ac:dyDescent="0.3">
      <c r="A45" s="1"/>
      <c r="C45" s="13" t="s">
        <v>514</v>
      </c>
      <c r="D45" s="1"/>
      <c r="E45" s="1"/>
      <c r="F45" s="1"/>
      <c r="G45" s="1"/>
      <c r="H45" s="1"/>
      <c r="I45" s="1"/>
      <c r="K45" s="1"/>
      <c r="L45" s="1"/>
      <c r="M45" s="1"/>
      <c r="O45" s="138"/>
      <c r="Q45" s="13" t="s">
        <v>514</v>
      </c>
      <c r="R45" s="1"/>
      <c r="S45" s="1"/>
      <c r="T45" s="1"/>
      <c r="U45" s="1"/>
      <c r="V45" s="1"/>
      <c r="W45" s="1"/>
      <c r="Y45" s="1"/>
      <c r="Z45" s="1"/>
      <c r="AA45" s="1"/>
    </row>
    <row r="46" spans="1:28" ht="148.5" customHeight="1" x14ac:dyDescent="0.3">
      <c r="A46" s="1"/>
      <c r="B46" s="1"/>
      <c r="C46" s="1"/>
      <c r="D46" s="536"/>
      <c r="E46" s="537"/>
      <c r="F46" s="537"/>
      <c r="G46" s="537"/>
      <c r="H46" s="537"/>
      <c r="I46" s="537"/>
      <c r="J46" s="537"/>
      <c r="K46" s="537"/>
      <c r="L46" s="537"/>
      <c r="M46" s="538"/>
      <c r="O46" s="138"/>
      <c r="P46" s="1"/>
      <c r="Q46" s="1"/>
      <c r="R46" s="540"/>
      <c r="S46" s="541"/>
      <c r="T46" s="541"/>
      <c r="U46" s="541"/>
      <c r="V46" s="541"/>
      <c r="W46" s="541"/>
      <c r="X46" s="541"/>
      <c r="Y46" s="541"/>
      <c r="Z46" s="541"/>
      <c r="AA46" s="542"/>
    </row>
    <row r="47" spans="1:28" s="198" customFormat="1" ht="15" customHeight="1" x14ac:dyDescent="0.3">
      <c r="D47" s="198" t="s">
        <v>272</v>
      </c>
      <c r="F47" s="198">
        <f>N$6-LEN(D46)</f>
        <v>1000</v>
      </c>
      <c r="N47" s="199"/>
      <c r="O47" s="200"/>
      <c r="R47" s="198" t="s">
        <v>272</v>
      </c>
      <c r="T47" s="198">
        <f>AB$6-LEN(R46)</f>
        <v>1000</v>
      </c>
      <c r="AB47" s="199"/>
    </row>
    <row r="48" spans="1:28" x14ac:dyDescent="0.3">
      <c r="O48" s="140"/>
      <c r="V48" s="4" t="s">
        <v>225</v>
      </c>
      <c r="W48" s="131">
        <f>Summary!K37</f>
        <v>0</v>
      </c>
      <c r="Y48" s="4" t="s">
        <v>295</v>
      </c>
      <c r="Z48" s="131">
        <f>Summary!AA37</f>
        <v>0</v>
      </c>
    </row>
    <row r="49" spans="1:28" ht="15.75" customHeight="1" x14ac:dyDescent="0.3">
      <c r="A49" s="1"/>
      <c r="C49" s="13" t="s">
        <v>515</v>
      </c>
      <c r="D49" s="1"/>
      <c r="E49" s="1"/>
      <c r="F49" s="1"/>
      <c r="G49" s="1"/>
      <c r="H49" s="1"/>
      <c r="I49" s="1"/>
      <c r="K49" s="1"/>
      <c r="L49" s="1"/>
      <c r="M49" s="1"/>
      <c r="O49" s="138"/>
      <c r="Q49" s="13" t="s">
        <v>515</v>
      </c>
      <c r="R49" s="1"/>
      <c r="S49" s="1"/>
      <c r="T49" s="1"/>
      <c r="U49" s="1"/>
      <c r="V49" s="1"/>
      <c r="W49" s="1"/>
      <c r="Y49" s="1"/>
      <c r="Z49" s="1"/>
      <c r="AA49" s="1"/>
    </row>
    <row r="50" spans="1:28" ht="148.5" customHeight="1" x14ac:dyDescent="0.3">
      <c r="A50" s="1"/>
      <c r="B50" s="1"/>
      <c r="C50" s="1"/>
      <c r="D50" s="536"/>
      <c r="E50" s="537"/>
      <c r="F50" s="537"/>
      <c r="G50" s="537"/>
      <c r="H50" s="537"/>
      <c r="I50" s="537"/>
      <c r="J50" s="537"/>
      <c r="K50" s="537"/>
      <c r="L50" s="537"/>
      <c r="M50" s="538"/>
      <c r="O50" s="138"/>
      <c r="P50" s="1"/>
      <c r="Q50" s="1"/>
      <c r="R50" s="540"/>
      <c r="S50" s="541"/>
      <c r="T50" s="541"/>
      <c r="U50" s="541"/>
      <c r="V50" s="541"/>
      <c r="W50" s="541"/>
      <c r="X50" s="541"/>
      <c r="Y50" s="541"/>
      <c r="Z50" s="541"/>
      <c r="AA50" s="542"/>
    </row>
    <row r="51" spans="1:28" s="198" customFormat="1" ht="15" customHeight="1" x14ac:dyDescent="0.3">
      <c r="D51" s="198" t="s">
        <v>272</v>
      </c>
      <c r="F51" s="198">
        <f>N$6-LEN(D50)</f>
        <v>1000</v>
      </c>
      <c r="N51" s="199"/>
      <c r="O51" s="200"/>
      <c r="R51" s="198" t="s">
        <v>272</v>
      </c>
      <c r="T51" s="198">
        <f>AB$6-LEN(R50)</f>
        <v>1000</v>
      </c>
      <c r="AB51" s="199"/>
    </row>
    <row r="52" spans="1:28" s="11" customFormat="1" ht="15" customHeight="1" x14ac:dyDescent="0.3">
      <c r="N52" s="71"/>
      <c r="O52" s="139"/>
      <c r="V52" s="4" t="s">
        <v>225</v>
      </c>
      <c r="W52" s="131">
        <f>Summary!K38</f>
        <v>0</v>
      </c>
      <c r="X52" s="1"/>
      <c r="Y52" s="4" t="s">
        <v>295</v>
      </c>
      <c r="Z52" s="131">
        <f>Summary!AA38</f>
        <v>0</v>
      </c>
      <c r="AB52" s="71"/>
    </row>
    <row r="53" spans="1:28" ht="15.75" customHeight="1" x14ac:dyDescent="0.3">
      <c r="A53" s="1"/>
      <c r="C53" s="13" t="s">
        <v>516</v>
      </c>
      <c r="D53" s="1"/>
      <c r="E53" s="1"/>
      <c r="F53" s="1"/>
      <c r="G53" s="1"/>
      <c r="H53" s="1"/>
      <c r="I53" s="1"/>
      <c r="K53" s="1"/>
      <c r="L53" s="1"/>
      <c r="M53" s="1"/>
      <c r="O53" s="138"/>
      <c r="Q53" s="13" t="s">
        <v>516</v>
      </c>
      <c r="R53" s="1"/>
      <c r="S53" s="1"/>
      <c r="T53" s="1"/>
      <c r="U53" s="1"/>
      <c r="V53" s="1"/>
      <c r="W53" s="1"/>
      <c r="Y53" s="1"/>
      <c r="Z53" s="1"/>
      <c r="AA53" s="1"/>
    </row>
    <row r="54" spans="1:28" ht="148.5" customHeight="1" x14ac:dyDescent="0.3">
      <c r="A54" s="1"/>
      <c r="B54" s="1"/>
      <c r="C54" s="1"/>
      <c r="D54" s="536"/>
      <c r="E54" s="537"/>
      <c r="F54" s="537"/>
      <c r="G54" s="537"/>
      <c r="H54" s="537"/>
      <c r="I54" s="537"/>
      <c r="J54" s="537"/>
      <c r="K54" s="537"/>
      <c r="L54" s="537"/>
      <c r="M54" s="538"/>
      <c r="O54" s="138"/>
      <c r="P54" s="1"/>
      <c r="Q54" s="1"/>
      <c r="R54" s="540"/>
      <c r="S54" s="541"/>
      <c r="T54" s="541"/>
      <c r="U54" s="541"/>
      <c r="V54" s="541"/>
      <c r="W54" s="541"/>
      <c r="X54" s="541"/>
      <c r="Y54" s="541"/>
      <c r="Z54" s="541"/>
      <c r="AA54" s="542"/>
    </row>
    <row r="55" spans="1:28" s="198" customFormat="1" ht="15" customHeight="1" x14ac:dyDescent="0.3">
      <c r="D55" s="198" t="s">
        <v>272</v>
      </c>
      <c r="F55" s="198">
        <f>N$6-LEN(D54)</f>
        <v>1000</v>
      </c>
      <c r="N55" s="199"/>
      <c r="O55" s="200"/>
      <c r="R55" s="198" t="s">
        <v>272</v>
      </c>
      <c r="T55" s="198">
        <f>AB$6-LEN(R54)</f>
        <v>1000</v>
      </c>
      <c r="AB55" s="199"/>
    </row>
    <row r="56" spans="1:28" x14ac:dyDescent="0.3">
      <c r="O56" s="140"/>
      <c r="V56" s="4" t="s">
        <v>225</v>
      </c>
      <c r="W56" s="131">
        <f>Summary!K39</f>
        <v>0</v>
      </c>
      <c r="Y56" s="4" t="s">
        <v>295</v>
      </c>
      <c r="Z56" s="131">
        <f>Summary!AA39</f>
        <v>0</v>
      </c>
    </row>
    <row r="57" spans="1:28" ht="15.75" customHeight="1" x14ac:dyDescent="0.3">
      <c r="A57" s="1"/>
      <c r="C57" s="13" t="s">
        <v>517</v>
      </c>
      <c r="D57" s="1"/>
      <c r="E57" s="1"/>
      <c r="F57" s="1"/>
      <c r="G57" s="1"/>
      <c r="H57" s="1"/>
      <c r="I57" s="1"/>
      <c r="K57" s="1"/>
      <c r="L57" s="1"/>
      <c r="M57" s="1"/>
      <c r="O57" s="138"/>
      <c r="Q57" s="13" t="s">
        <v>517</v>
      </c>
      <c r="R57" s="1"/>
      <c r="S57" s="1"/>
      <c r="T57" s="1"/>
      <c r="U57" s="1"/>
      <c r="V57" s="1"/>
      <c r="W57" s="1"/>
      <c r="Y57" s="1"/>
      <c r="Z57" s="1"/>
      <c r="AA57" s="1"/>
    </row>
    <row r="58" spans="1:28" ht="148.5" customHeight="1" x14ac:dyDescent="0.3">
      <c r="A58" s="1"/>
      <c r="B58" s="1"/>
      <c r="C58" s="1"/>
      <c r="D58" s="536"/>
      <c r="E58" s="537"/>
      <c r="F58" s="537"/>
      <c r="G58" s="537"/>
      <c r="H58" s="537"/>
      <c r="I58" s="537"/>
      <c r="J58" s="537"/>
      <c r="K58" s="537"/>
      <c r="L58" s="537"/>
      <c r="M58" s="538"/>
      <c r="O58" s="138"/>
      <c r="P58" s="1"/>
      <c r="Q58" s="1"/>
      <c r="R58" s="540"/>
      <c r="S58" s="541"/>
      <c r="T58" s="541"/>
      <c r="U58" s="541"/>
      <c r="V58" s="541"/>
      <c r="W58" s="541"/>
      <c r="X58" s="541"/>
      <c r="Y58" s="541"/>
      <c r="Z58" s="541"/>
      <c r="AA58" s="542"/>
    </row>
    <row r="59" spans="1:28" s="198" customFormat="1" ht="15" customHeight="1" x14ac:dyDescent="0.3">
      <c r="D59" s="198" t="s">
        <v>272</v>
      </c>
      <c r="F59" s="198">
        <f>N$6-LEN(D58)</f>
        <v>1000</v>
      </c>
      <c r="N59" s="199"/>
      <c r="O59" s="200"/>
      <c r="R59" s="198" t="s">
        <v>272</v>
      </c>
      <c r="T59" s="198">
        <f>AB$6-LEN(R58)</f>
        <v>1000</v>
      </c>
      <c r="AB59" s="199"/>
    </row>
    <row r="60" spans="1:28" s="11" customFormat="1" ht="15" customHeight="1" x14ac:dyDescent="0.3">
      <c r="N60" s="71"/>
      <c r="O60" s="139"/>
      <c r="V60" s="4"/>
      <c r="W60" s="488"/>
      <c r="X60" s="1"/>
      <c r="Y60" s="4"/>
      <c r="Z60" s="488"/>
      <c r="AB60" s="71"/>
    </row>
    <row r="61" spans="1:28" x14ac:dyDescent="0.3">
      <c r="O61" s="140"/>
      <c r="V61" s="4" t="s">
        <v>225</v>
      </c>
      <c r="W61" s="131">
        <f>Summary!K44</f>
        <v>0</v>
      </c>
      <c r="Y61" s="4" t="s">
        <v>295</v>
      </c>
      <c r="Z61" s="131">
        <f>Summary!AA44</f>
        <v>0</v>
      </c>
    </row>
    <row r="62" spans="1:28" ht="15.75" customHeight="1" x14ac:dyDescent="0.3">
      <c r="A62" s="1"/>
      <c r="C62" s="13" t="s">
        <v>518</v>
      </c>
      <c r="D62" s="1"/>
      <c r="E62" s="1"/>
      <c r="F62" s="1"/>
      <c r="G62" s="1"/>
      <c r="H62" s="1"/>
      <c r="I62" s="1"/>
      <c r="K62" s="1"/>
      <c r="L62" s="1"/>
      <c r="M62" s="1"/>
      <c r="O62" s="138"/>
      <c r="Q62" s="13" t="s">
        <v>518</v>
      </c>
      <c r="R62" s="1"/>
      <c r="S62" s="1"/>
      <c r="T62" s="1"/>
      <c r="U62" s="1"/>
      <c r="V62" s="1"/>
      <c r="W62" s="1"/>
      <c r="Y62" s="1"/>
      <c r="Z62" s="1"/>
      <c r="AA62" s="1"/>
    </row>
    <row r="63" spans="1:28" ht="148.5" customHeight="1" x14ac:dyDescent="0.3">
      <c r="A63" s="1"/>
      <c r="B63" s="1"/>
      <c r="C63" s="1"/>
      <c r="D63" s="536"/>
      <c r="E63" s="537"/>
      <c r="F63" s="537"/>
      <c r="G63" s="537"/>
      <c r="H63" s="537"/>
      <c r="I63" s="537"/>
      <c r="J63" s="537"/>
      <c r="K63" s="537"/>
      <c r="L63" s="537"/>
      <c r="M63" s="538"/>
      <c r="O63" s="138"/>
      <c r="P63" s="1"/>
      <c r="Q63" s="1"/>
      <c r="R63" s="540"/>
      <c r="S63" s="541"/>
      <c r="T63" s="541"/>
      <c r="U63" s="541"/>
      <c r="V63" s="541"/>
      <c r="W63" s="541"/>
      <c r="X63" s="541"/>
      <c r="Y63" s="541"/>
      <c r="Z63" s="541"/>
      <c r="AA63" s="542"/>
    </row>
    <row r="64" spans="1:28" s="198" customFormat="1" ht="15" customHeight="1" x14ac:dyDescent="0.3">
      <c r="D64" s="198" t="s">
        <v>272</v>
      </c>
      <c r="F64" s="198">
        <f>N$6-LEN(D63)</f>
        <v>1000</v>
      </c>
      <c r="N64" s="199"/>
      <c r="O64" s="200"/>
      <c r="R64" s="198" t="s">
        <v>272</v>
      </c>
      <c r="T64" s="198">
        <f>AB$6-LEN(R63)</f>
        <v>1000</v>
      </c>
      <c r="AB64" s="199"/>
    </row>
    <row r="65" spans="1:28" s="11" customFormat="1" ht="15" customHeight="1" x14ac:dyDescent="0.3">
      <c r="N65" s="71"/>
      <c r="O65" s="139"/>
      <c r="V65" s="4" t="s">
        <v>225</v>
      </c>
      <c r="W65" s="131">
        <f>Summary!K45</f>
        <v>0</v>
      </c>
      <c r="X65" s="1"/>
      <c r="Y65" s="4" t="s">
        <v>295</v>
      </c>
      <c r="Z65" s="131">
        <f>Summary!AA45</f>
        <v>0</v>
      </c>
      <c r="AB65" s="71"/>
    </row>
    <row r="66" spans="1:28" ht="15.75" customHeight="1" x14ac:dyDescent="0.3">
      <c r="A66" s="1"/>
      <c r="C66" s="13" t="s">
        <v>519</v>
      </c>
      <c r="D66" s="1"/>
      <c r="E66" s="1"/>
      <c r="F66" s="1"/>
      <c r="G66" s="1"/>
      <c r="H66" s="1"/>
      <c r="I66" s="1"/>
      <c r="K66" s="1"/>
      <c r="L66" s="1"/>
      <c r="M66" s="1"/>
      <c r="O66" s="138"/>
      <c r="Q66" s="13" t="s">
        <v>519</v>
      </c>
      <c r="R66" s="1"/>
      <c r="S66" s="1"/>
      <c r="T66" s="1"/>
      <c r="U66" s="1"/>
      <c r="V66" s="1"/>
      <c r="W66" s="1"/>
      <c r="Y66" s="1"/>
      <c r="Z66" s="1"/>
      <c r="AA66" s="1"/>
    </row>
    <row r="67" spans="1:28" ht="148.5" customHeight="1" x14ac:dyDescent="0.3">
      <c r="A67" s="1"/>
      <c r="B67" s="1"/>
      <c r="C67" s="1"/>
      <c r="D67" s="536"/>
      <c r="E67" s="537"/>
      <c r="F67" s="537"/>
      <c r="G67" s="537"/>
      <c r="H67" s="537"/>
      <c r="I67" s="537"/>
      <c r="J67" s="537"/>
      <c r="K67" s="537"/>
      <c r="L67" s="537"/>
      <c r="M67" s="538"/>
      <c r="O67" s="138"/>
      <c r="P67" s="1"/>
      <c r="Q67" s="1"/>
      <c r="R67" s="540"/>
      <c r="S67" s="541"/>
      <c r="T67" s="541"/>
      <c r="U67" s="541"/>
      <c r="V67" s="541"/>
      <c r="W67" s="541"/>
      <c r="X67" s="541"/>
      <c r="Y67" s="541"/>
      <c r="Z67" s="541"/>
      <c r="AA67" s="542"/>
    </row>
    <row r="68" spans="1:28" s="198" customFormat="1" ht="15" customHeight="1" x14ac:dyDescent="0.3">
      <c r="D68" s="198" t="s">
        <v>272</v>
      </c>
      <c r="F68" s="198">
        <f>N$6-LEN(D67)</f>
        <v>1000</v>
      </c>
      <c r="N68" s="199"/>
      <c r="O68" s="200"/>
      <c r="R68" s="198" t="s">
        <v>272</v>
      </c>
      <c r="T68" s="198">
        <f>AB$6-LEN(R67)</f>
        <v>1000</v>
      </c>
      <c r="AB68" s="199"/>
    </row>
    <row r="69" spans="1:28" x14ac:dyDescent="0.3">
      <c r="O69" s="140"/>
      <c r="V69" s="4" t="s">
        <v>225</v>
      </c>
      <c r="W69" s="131">
        <f>Summary!K46</f>
        <v>0</v>
      </c>
      <c r="Y69" s="4" t="s">
        <v>295</v>
      </c>
      <c r="Z69" s="131">
        <f>Summary!AA46</f>
        <v>0</v>
      </c>
    </row>
    <row r="70" spans="1:28" ht="15.75" customHeight="1" x14ac:dyDescent="0.3">
      <c r="A70" s="1"/>
      <c r="C70" s="13" t="s">
        <v>520</v>
      </c>
      <c r="D70" s="1"/>
      <c r="E70" s="1"/>
      <c r="F70" s="1"/>
      <c r="G70" s="1"/>
      <c r="H70" s="1"/>
      <c r="I70" s="1"/>
      <c r="K70" s="1"/>
      <c r="L70" s="1"/>
      <c r="M70" s="1"/>
      <c r="O70" s="138"/>
      <c r="Q70" s="13" t="s">
        <v>520</v>
      </c>
      <c r="R70" s="1"/>
      <c r="S70" s="1"/>
      <c r="T70" s="1"/>
      <c r="U70" s="1"/>
      <c r="V70" s="1"/>
      <c r="W70" s="1"/>
      <c r="Y70" s="1"/>
      <c r="Z70" s="1"/>
      <c r="AA70" s="1"/>
    </row>
    <row r="71" spans="1:28" ht="148.5" customHeight="1" x14ac:dyDescent="0.3">
      <c r="A71" s="1"/>
      <c r="B71" s="1"/>
      <c r="C71" s="1"/>
      <c r="D71" s="536"/>
      <c r="E71" s="537"/>
      <c r="F71" s="537"/>
      <c r="G71" s="537"/>
      <c r="H71" s="537"/>
      <c r="I71" s="537"/>
      <c r="J71" s="537"/>
      <c r="K71" s="537"/>
      <c r="L71" s="537"/>
      <c r="M71" s="538"/>
      <c r="O71" s="138"/>
      <c r="P71" s="1"/>
      <c r="Q71" s="1"/>
      <c r="R71" s="540"/>
      <c r="S71" s="541"/>
      <c r="T71" s="541"/>
      <c r="U71" s="541"/>
      <c r="V71" s="541"/>
      <c r="W71" s="541"/>
      <c r="X71" s="541"/>
      <c r="Y71" s="541"/>
      <c r="Z71" s="541"/>
      <c r="AA71" s="542"/>
    </row>
    <row r="72" spans="1:28" s="198" customFormat="1" ht="15" customHeight="1" x14ac:dyDescent="0.3">
      <c r="D72" s="198" t="s">
        <v>272</v>
      </c>
      <c r="F72" s="198">
        <f>N$6-LEN(D71)</f>
        <v>1000</v>
      </c>
      <c r="N72" s="199"/>
      <c r="O72" s="200"/>
      <c r="R72" s="198" t="s">
        <v>272</v>
      </c>
      <c r="T72" s="198">
        <f>AB$6-LEN(R71)</f>
        <v>1000</v>
      </c>
      <c r="AB72" s="199"/>
    </row>
    <row r="73" spans="1:28" s="11" customFormat="1" ht="15" customHeight="1" x14ac:dyDescent="0.3">
      <c r="N73" s="71"/>
      <c r="O73" s="139"/>
      <c r="V73" s="4" t="s">
        <v>225</v>
      </c>
      <c r="W73" s="131">
        <f>Summary!K50</f>
        <v>0</v>
      </c>
      <c r="X73" s="1"/>
      <c r="Y73" s="4" t="s">
        <v>295</v>
      </c>
      <c r="Z73" s="131">
        <f>Summary!AA50</f>
        <v>0</v>
      </c>
      <c r="AB73" s="71"/>
    </row>
    <row r="74" spans="1:28" ht="15.75" customHeight="1" x14ac:dyDescent="0.3">
      <c r="A74" s="1"/>
      <c r="C74" s="13" t="s">
        <v>521</v>
      </c>
      <c r="D74" s="1"/>
      <c r="E74" s="1"/>
      <c r="F74" s="1"/>
      <c r="G74" s="1"/>
      <c r="H74" s="1"/>
      <c r="I74" s="1"/>
      <c r="K74" s="1"/>
      <c r="L74" s="1"/>
      <c r="M74" s="1"/>
      <c r="O74" s="138"/>
      <c r="Q74" s="13" t="s">
        <v>521</v>
      </c>
      <c r="R74" s="1"/>
      <c r="S74" s="1"/>
      <c r="T74" s="1"/>
      <c r="U74" s="1"/>
      <c r="V74" s="1"/>
      <c r="W74" s="1"/>
      <c r="Y74" s="1"/>
      <c r="Z74" s="1"/>
      <c r="AA74" s="1"/>
    </row>
    <row r="75" spans="1:28" ht="148.5" customHeight="1" x14ac:dyDescent="0.3">
      <c r="A75" s="1"/>
      <c r="B75" s="1"/>
      <c r="C75" s="1"/>
      <c r="D75" s="536"/>
      <c r="E75" s="537"/>
      <c r="F75" s="537"/>
      <c r="G75" s="537"/>
      <c r="H75" s="537"/>
      <c r="I75" s="537"/>
      <c r="J75" s="537"/>
      <c r="K75" s="537"/>
      <c r="L75" s="537"/>
      <c r="M75" s="538"/>
      <c r="O75" s="138"/>
      <c r="P75" s="1"/>
      <c r="Q75" s="1"/>
      <c r="R75" s="540"/>
      <c r="S75" s="541"/>
      <c r="T75" s="541"/>
      <c r="U75" s="541"/>
      <c r="V75" s="541"/>
      <c r="W75" s="541"/>
      <c r="X75" s="541"/>
      <c r="Y75" s="541"/>
      <c r="Z75" s="541"/>
      <c r="AA75" s="542"/>
    </row>
    <row r="76" spans="1:28" s="198" customFormat="1" ht="15" customHeight="1" x14ac:dyDescent="0.3">
      <c r="D76" s="198" t="s">
        <v>272</v>
      </c>
      <c r="F76" s="198">
        <f>N$6-LEN(D75)</f>
        <v>1000</v>
      </c>
      <c r="N76" s="199"/>
      <c r="O76" s="200"/>
      <c r="R76" s="198" t="s">
        <v>272</v>
      </c>
      <c r="T76" s="198">
        <f>AB$6-LEN(R75)</f>
        <v>1000</v>
      </c>
      <c r="AB76" s="199"/>
    </row>
    <row r="77" spans="1:28" x14ac:dyDescent="0.3">
      <c r="O77" s="140"/>
      <c r="V77" s="4" t="s">
        <v>225</v>
      </c>
      <c r="W77" s="131">
        <f>Summary!K51</f>
        <v>0</v>
      </c>
      <c r="Y77" s="4" t="s">
        <v>295</v>
      </c>
      <c r="Z77" s="131">
        <f>Summary!AA51</f>
        <v>0</v>
      </c>
    </row>
    <row r="78" spans="1:28" ht="15.75" customHeight="1" x14ac:dyDescent="0.3">
      <c r="A78" s="1"/>
      <c r="C78" s="13" t="s">
        <v>522</v>
      </c>
      <c r="D78" s="1"/>
      <c r="E78" s="1"/>
      <c r="F78" s="1"/>
      <c r="G78" s="1"/>
      <c r="H78" s="1"/>
      <c r="I78" s="1"/>
      <c r="K78" s="1"/>
      <c r="L78" s="1"/>
      <c r="M78" s="1"/>
      <c r="O78" s="138"/>
      <c r="Q78" s="13" t="s">
        <v>522</v>
      </c>
      <c r="R78" s="1"/>
      <c r="S78" s="1"/>
      <c r="T78" s="1"/>
      <c r="U78" s="1"/>
      <c r="V78" s="1"/>
      <c r="W78" s="1"/>
      <c r="Y78" s="1"/>
      <c r="Z78" s="1"/>
      <c r="AA78" s="1"/>
    </row>
    <row r="79" spans="1:28" ht="148.5" customHeight="1" x14ac:dyDescent="0.3">
      <c r="A79" s="1"/>
      <c r="B79" s="1"/>
      <c r="C79" s="1"/>
      <c r="D79" s="536"/>
      <c r="E79" s="537"/>
      <c r="F79" s="537"/>
      <c r="G79" s="537"/>
      <c r="H79" s="537"/>
      <c r="I79" s="537"/>
      <c r="J79" s="537"/>
      <c r="K79" s="537"/>
      <c r="L79" s="537"/>
      <c r="M79" s="538"/>
      <c r="O79" s="138"/>
      <c r="P79" s="1"/>
      <c r="Q79" s="1"/>
      <c r="R79" s="540"/>
      <c r="S79" s="541"/>
      <c r="T79" s="541"/>
      <c r="U79" s="541"/>
      <c r="V79" s="541"/>
      <c r="W79" s="541"/>
      <c r="X79" s="541"/>
      <c r="Y79" s="541"/>
      <c r="Z79" s="541"/>
      <c r="AA79" s="542"/>
    </row>
    <row r="80" spans="1:28" s="198" customFormat="1" ht="15" customHeight="1" x14ac:dyDescent="0.3">
      <c r="D80" s="198" t="s">
        <v>272</v>
      </c>
      <c r="F80" s="198">
        <f>N$6-LEN(D79)</f>
        <v>1000</v>
      </c>
      <c r="N80" s="199"/>
      <c r="O80" s="200"/>
      <c r="R80" s="198" t="s">
        <v>272</v>
      </c>
      <c r="T80" s="198">
        <f>AB$6-LEN(R79)</f>
        <v>1000</v>
      </c>
      <c r="AB80" s="199"/>
    </row>
    <row r="81" spans="1:28" s="11" customFormat="1" ht="15" customHeight="1" x14ac:dyDescent="0.3">
      <c r="N81" s="71"/>
      <c r="O81" s="139"/>
      <c r="V81" s="4" t="s">
        <v>225</v>
      </c>
      <c r="W81" s="131">
        <f>Summary!K55</f>
        <v>0</v>
      </c>
      <c r="X81" s="1"/>
      <c r="Y81" s="4" t="s">
        <v>295</v>
      </c>
      <c r="Z81" s="131">
        <f>Summary!AA55</f>
        <v>0</v>
      </c>
      <c r="AB81" s="71"/>
    </row>
    <row r="82" spans="1:28" ht="15.75" customHeight="1" x14ac:dyDescent="0.3">
      <c r="A82" s="1"/>
      <c r="C82" s="13" t="s">
        <v>523</v>
      </c>
      <c r="D82" s="1"/>
      <c r="E82" s="1"/>
      <c r="F82" s="1"/>
      <c r="G82" s="1"/>
      <c r="H82" s="1"/>
      <c r="I82" s="1"/>
      <c r="K82" s="1"/>
      <c r="L82" s="1"/>
      <c r="M82" s="1"/>
      <c r="O82" s="138"/>
      <c r="Q82" s="13" t="s">
        <v>523</v>
      </c>
      <c r="R82" s="1"/>
      <c r="S82" s="1"/>
      <c r="T82" s="1"/>
      <c r="U82" s="1"/>
      <c r="V82" s="1"/>
      <c r="W82" s="1"/>
      <c r="Y82" s="1"/>
      <c r="Z82" s="1"/>
      <c r="AA82" s="1"/>
    </row>
    <row r="83" spans="1:28" ht="148.5" customHeight="1" x14ac:dyDescent="0.3">
      <c r="A83" s="1"/>
      <c r="B83" s="1"/>
      <c r="C83" s="1"/>
      <c r="D83" s="536"/>
      <c r="E83" s="537"/>
      <c r="F83" s="537"/>
      <c r="G83" s="537"/>
      <c r="H83" s="537"/>
      <c r="I83" s="537"/>
      <c r="J83" s="537"/>
      <c r="K83" s="537"/>
      <c r="L83" s="537"/>
      <c r="M83" s="538"/>
      <c r="O83" s="138"/>
      <c r="P83" s="1"/>
      <c r="Q83" s="1"/>
      <c r="R83" s="540"/>
      <c r="S83" s="541"/>
      <c r="T83" s="541"/>
      <c r="U83" s="541"/>
      <c r="V83" s="541"/>
      <c r="W83" s="541"/>
      <c r="X83" s="541"/>
      <c r="Y83" s="541"/>
      <c r="Z83" s="541"/>
      <c r="AA83" s="542"/>
    </row>
    <row r="84" spans="1:28" s="198" customFormat="1" ht="15" customHeight="1" x14ac:dyDescent="0.3">
      <c r="D84" s="198" t="s">
        <v>272</v>
      </c>
      <c r="F84" s="198">
        <f>N$6-LEN(D83)</f>
        <v>1000</v>
      </c>
      <c r="N84" s="199"/>
      <c r="O84" s="200"/>
      <c r="R84" s="198" t="s">
        <v>272</v>
      </c>
      <c r="T84" s="198">
        <f>AB$6-LEN(R83)</f>
        <v>1000</v>
      </c>
      <c r="AB84" s="199"/>
    </row>
    <row r="85" spans="1:28" s="198" customFormat="1" ht="15" customHeight="1" x14ac:dyDescent="0.3">
      <c r="B85" s="11"/>
      <c r="C85" s="11"/>
      <c r="D85" s="11"/>
      <c r="E85" s="11"/>
      <c r="F85" s="11"/>
      <c r="G85" s="11"/>
      <c r="H85" s="11"/>
      <c r="I85" s="11"/>
      <c r="J85" s="11"/>
      <c r="K85" s="11"/>
      <c r="L85" s="11"/>
      <c r="M85" s="11"/>
      <c r="N85" s="71"/>
      <c r="O85" s="139"/>
      <c r="P85" s="11"/>
      <c r="Q85" s="11"/>
      <c r="R85" s="11"/>
      <c r="S85" s="11"/>
      <c r="T85" s="11"/>
      <c r="U85" s="11"/>
      <c r="V85" s="4" t="s">
        <v>225</v>
      </c>
      <c r="W85" s="131">
        <f>Summary!K56</f>
        <v>0</v>
      </c>
      <c r="X85" s="1"/>
      <c r="Y85" s="4" t="s">
        <v>295</v>
      </c>
      <c r="Z85" s="131">
        <f>Summary!AA56</f>
        <v>0</v>
      </c>
      <c r="AA85" s="11"/>
      <c r="AB85" s="199"/>
    </row>
    <row r="86" spans="1:28" s="198" customFormat="1" ht="15" customHeight="1" x14ac:dyDescent="0.3">
      <c r="B86" s="3"/>
      <c r="C86" s="13" t="s">
        <v>524</v>
      </c>
      <c r="D86" s="1"/>
      <c r="E86" s="1"/>
      <c r="F86" s="1"/>
      <c r="G86" s="1"/>
      <c r="H86" s="1"/>
      <c r="I86" s="1"/>
      <c r="J86" s="1"/>
      <c r="K86" s="1"/>
      <c r="L86" s="1"/>
      <c r="M86" s="1"/>
      <c r="N86" s="70"/>
      <c r="O86" s="138"/>
      <c r="P86" s="3"/>
      <c r="Q86" s="13" t="s">
        <v>524</v>
      </c>
      <c r="R86" s="1"/>
      <c r="S86" s="1"/>
      <c r="T86" s="1"/>
      <c r="U86" s="1"/>
      <c r="V86" s="1"/>
      <c r="W86" s="1"/>
      <c r="X86" s="1"/>
      <c r="Y86" s="1"/>
      <c r="Z86" s="1"/>
      <c r="AA86" s="1"/>
      <c r="AB86" s="199"/>
    </row>
    <row r="87" spans="1:28" s="198" customFormat="1" ht="148.5" customHeight="1" x14ac:dyDescent="0.3">
      <c r="B87" s="1"/>
      <c r="C87" s="1"/>
      <c r="D87" s="536"/>
      <c r="E87" s="537"/>
      <c r="F87" s="537"/>
      <c r="G87" s="537"/>
      <c r="H87" s="537"/>
      <c r="I87" s="537"/>
      <c r="J87" s="537"/>
      <c r="K87" s="537"/>
      <c r="L87" s="537"/>
      <c r="M87" s="538"/>
      <c r="N87" s="70"/>
      <c r="O87" s="138"/>
      <c r="P87" s="1"/>
      <c r="Q87" s="1"/>
      <c r="R87" s="540"/>
      <c r="S87" s="541"/>
      <c r="T87" s="541"/>
      <c r="U87" s="541"/>
      <c r="V87" s="541"/>
      <c r="W87" s="541"/>
      <c r="X87" s="541"/>
      <c r="Y87" s="541"/>
      <c r="Z87" s="541"/>
      <c r="AA87" s="542"/>
      <c r="AB87" s="199"/>
    </row>
    <row r="88" spans="1:28" s="198" customFormat="1" ht="15" customHeight="1" x14ac:dyDescent="0.3">
      <c r="D88" s="198" t="s">
        <v>272</v>
      </c>
      <c r="F88" s="198">
        <f>N$6-LEN(D87)</f>
        <v>1000</v>
      </c>
      <c r="N88" s="199"/>
      <c r="O88" s="200"/>
      <c r="R88" s="198" t="s">
        <v>272</v>
      </c>
      <c r="T88" s="198">
        <f>AB$6-LEN(R87)</f>
        <v>1000</v>
      </c>
      <c r="AB88" s="199"/>
    </row>
    <row r="89" spans="1:28" s="198" customFormat="1" ht="15" customHeight="1" x14ac:dyDescent="0.3">
      <c r="B89" s="11"/>
      <c r="C89" s="11"/>
      <c r="D89" s="11"/>
      <c r="E89" s="11"/>
      <c r="F89" s="11"/>
      <c r="G89" s="11"/>
      <c r="H89" s="11"/>
      <c r="I89" s="11"/>
      <c r="J89" s="11"/>
      <c r="K89" s="11"/>
      <c r="L89" s="11"/>
      <c r="M89" s="11"/>
      <c r="N89" s="71"/>
      <c r="O89" s="139"/>
      <c r="P89" s="11"/>
      <c r="Q89" s="11"/>
      <c r="R89" s="11"/>
      <c r="S89" s="11"/>
      <c r="T89" s="11"/>
      <c r="U89" s="11"/>
      <c r="V89" s="4" t="s">
        <v>225</v>
      </c>
      <c r="W89" s="131">
        <f>Summary!K57</f>
        <v>0</v>
      </c>
      <c r="X89" s="1"/>
      <c r="Y89" s="4" t="s">
        <v>295</v>
      </c>
      <c r="Z89" s="131">
        <f>Summary!AA57</f>
        <v>0</v>
      </c>
      <c r="AA89" s="11"/>
      <c r="AB89" s="199"/>
    </row>
    <row r="90" spans="1:28" ht="15.75" customHeight="1" x14ac:dyDescent="0.3">
      <c r="A90" s="1"/>
      <c r="C90" s="13" t="s">
        <v>525</v>
      </c>
      <c r="D90" s="1"/>
      <c r="E90" s="1"/>
      <c r="F90" s="1"/>
      <c r="G90" s="1"/>
      <c r="H90" s="1"/>
      <c r="I90" s="1"/>
      <c r="K90" s="1"/>
      <c r="L90" s="1"/>
      <c r="M90" s="1"/>
      <c r="O90" s="138"/>
      <c r="Q90" s="13" t="s">
        <v>525</v>
      </c>
      <c r="R90" s="1"/>
      <c r="S90" s="1"/>
      <c r="T90" s="1"/>
      <c r="U90" s="1"/>
      <c r="V90" s="1"/>
      <c r="W90" s="1"/>
      <c r="Y90" s="1"/>
      <c r="Z90" s="1"/>
      <c r="AA90" s="1"/>
    </row>
    <row r="91" spans="1:28" ht="148.5" customHeight="1" x14ac:dyDescent="0.3">
      <c r="A91" s="1"/>
      <c r="B91" s="1"/>
      <c r="C91" s="1"/>
      <c r="D91" s="536"/>
      <c r="E91" s="537"/>
      <c r="F91" s="537"/>
      <c r="G91" s="537"/>
      <c r="H91" s="537"/>
      <c r="I91" s="537"/>
      <c r="J91" s="537"/>
      <c r="K91" s="537"/>
      <c r="L91" s="537"/>
      <c r="M91" s="538"/>
      <c r="O91" s="138"/>
      <c r="P91" s="1"/>
      <c r="Q91" s="1"/>
      <c r="R91" s="540"/>
      <c r="S91" s="541"/>
      <c r="T91" s="541"/>
      <c r="U91" s="541"/>
      <c r="V91" s="541"/>
      <c r="W91" s="541"/>
      <c r="X91" s="541"/>
      <c r="Y91" s="541"/>
      <c r="Z91" s="541"/>
      <c r="AA91" s="542"/>
    </row>
    <row r="92" spans="1:28" s="198" customFormat="1" ht="15" customHeight="1" x14ac:dyDescent="0.3">
      <c r="D92" s="198" t="s">
        <v>272</v>
      </c>
      <c r="F92" s="198">
        <f>N$6-LEN(D91)</f>
        <v>1000</v>
      </c>
      <c r="N92" s="199"/>
      <c r="O92" s="200"/>
      <c r="R92" s="198" t="s">
        <v>272</v>
      </c>
      <c r="T92" s="198">
        <f>AB$6-LEN(R91)</f>
        <v>1000</v>
      </c>
      <c r="AB92" s="199"/>
    </row>
    <row r="93" spans="1:28" s="198" customFormat="1" ht="15" customHeight="1" x14ac:dyDescent="0.3">
      <c r="B93" s="11"/>
      <c r="C93" s="11"/>
      <c r="D93" s="11"/>
      <c r="E93" s="11"/>
      <c r="F93" s="11"/>
      <c r="G93" s="11"/>
      <c r="H93" s="11"/>
      <c r="I93" s="11"/>
      <c r="J93" s="11"/>
      <c r="K93" s="11"/>
      <c r="L93" s="11"/>
      <c r="M93" s="11"/>
      <c r="N93" s="71"/>
      <c r="O93" s="139"/>
      <c r="P93" s="11"/>
      <c r="Q93" s="11"/>
      <c r="R93" s="11"/>
      <c r="S93" s="11"/>
      <c r="T93" s="11"/>
      <c r="U93" s="11"/>
      <c r="V93" s="4" t="s">
        <v>225</v>
      </c>
      <c r="W93" s="131">
        <f>Summary!K58</f>
        <v>0</v>
      </c>
      <c r="X93" s="1"/>
      <c r="Y93" s="4" t="s">
        <v>295</v>
      </c>
      <c r="Z93" s="131">
        <f>Summary!AA58</f>
        <v>0</v>
      </c>
      <c r="AA93" s="11"/>
      <c r="AB93" s="199"/>
    </row>
    <row r="94" spans="1:28" ht="15.75" customHeight="1" x14ac:dyDescent="0.3">
      <c r="A94" s="1"/>
      <c r="C94" s="13" t="s">
        <v>526</v>
      </c>
      <c r="D94" s="1"/>
      <c r="E94" s="1"/>
      <c r="F94" s="1"/>
      <c r="G94" s="1"/>
      <c r="H94" s="1"/>
      <c r="I94" s="1"/>
      <c r="K94" s="1"/>
      <c r="L94" s="1"/>
      <c r="M94" s="1"/>
      <c r="O94" s="138"/>
      <c r="Q94" s="13" t="s">
        <v>526</v>
      </c>
      <c r="R94" s="1"/>
      <c r="S94" s="1"/>
      <c r="T94" s="1"/>
      <c r="U94" s="1"/>
      <c r="V94" s="1"/>
      <c r="W94" s="1"/>
      <c r="Y94" s="1"/>
      <c r="Z94" s="1"/>
      <c r="AA94" s="1"/>
    </row>
    <row r="95" spans="1:28" ht="148.5" customHeight="1" x14ac:dyDescent="0.3">
      <c r="A95" s="1"/>
      <c r="B95" s="1"/>
      <c r="C95" s="1"/>
      <c r="D95" s="536"/>
      <c r="E95" s="537"/>
      <c r="F95" s="537"/>
      <c r="G95" s="537"/>
      <c r="H95" s="537"/>
      <c r="I95" s="537"/>
      <c r="J95" s="537"/>
      <c r="K95" s="537"/>
      <c r="L95" s="537"/>
      <c r="M95" s="538"/>
      <c r="O95" s="138"/>
      <c r="P95" s="1"/>
      <c r="Q95" s="1"/>
      <c r="R95" s="540"/>
      <c r="S95" s="541"/>
      <c r="T95" s="541"/>
      <c r="U95" s="541"/>
      <c r="V95" s="541"/>
      <c r="W95" s="541"/>
      <c r="X95" s="541"/>
      <c r="Y95" s="541"/>
      <c r="Z95" s="541"/>
      <c r="AA95" s="542"/>
    </row>
    <row r="96" spans="1:28" s="198" customFormat="1" ht="15" customHeight="1" x14ac:dyDescent="0.3">
      <c r="D96" s="198" t="s">
        <v>272</v>
      </c>
      <c r="F96" s="198">
        <f>N$6-LEN(D95)</f>
        <v>1000</v>
      </c>
      <c r="N96" s="199"/>
      <c r="O96" s="200"/>
      <c r="R96" s="198" t="s">
        <v>272</v>
      </c>
      <c r="T96" s="198">
        <f>AB$6-LEN(R95)</f>
        <v>1000</v>
      </c>
      <c r="AB96" s="199"/>
    </row>
  </sheetData>
  <sheetProtection algorithmName="SHA-512" hashValue="XkVGsiscZAX2PGYeZY1IrxNKqmwEP41d9OwwCSa1BqpaXkEGkGeBeOMVBPPzChKz7ejbiLQjD6Mz1zQfHooVtQ==" saltValue="kXbs1hFXesdVNedFjmzp9w==" spinCount="100000" sheet="1" selectLockedCells="1"/>
  <mergeCells count="50">
    <mergeCell ref="D95:M95"/>
    <mergeCell ref="R95:AA95"/>
    <mergeCell ref="D87:M87"/>
    <mergeCell ref="R87:AA87"/>
    <mergeCell ref="R79:AA79"/>
    <mergeCell ref="R83:AA83"/>
    <mergeCell ref="R91:AA91"/>
    <mergeCell ref="D83:M83"/>
    <mergeCell ref="D91:M91"/>
    <mergeCell ref="R63:AA63"/>
    <mergeCell ref="R21:AA21"/>
    <mergeCell ref="R25:AA25"/>
    <mergeCell ref="R50:AA50"/>
    <mergeCell ref="R54:AA54"/>
    <mergeCell ref="R46:AA46"/>
    <mergeCell ref="P12:AA12"/>
    <mergeCell ref="R58:AA58"/>
    <mergeCell ref="D38:M38"/>
    <mergeCell ref="D42:M42"/>
    <mergeCell ref="D50:M50"/>
    <mergeCell ref="D54:M54"/>
    <mergeCell ref="D58:M58"/>
    <mergeCell ref="D34:M34"/>
    <mergeCell ref="D46:M46"/>
    <mergeCell ref="D71:M71"/>
    <mergeCell ref="D75:M75"/>
    <mergeCell ref="D79:M79"/>
    <mergeCell ref="P2:AA2"/>
    <mergeCell ref="P3:AA3"/>
    <mergeCell ref="S6:W6"/>
    <mergeCell ref="S8:T8"/>
    <mergeCell ref="R17:AA17"/>
    <mergeCell ref="R67:AA67"/>
    <mergeCell ref="R71:AA71"/>
    <mergeCell ref="R75:AA75"/>
    <mergeCell ref="R30:AA30"/>
    <mergeCell ref="R34:AA34"/>
    <mergeCell ref="R38:AA38"/>
    <mergeCell ref="R42:AA42"/>
    <mergeCell ref="B2:M2"/>
    <mergeCell ref="B3:M3"/>
    <mergeCell ref="E6:I6"/>
    <mergeCell ref="D17:M17"/>
    <mergeCell ref="D67:M67"/>
    <mergeCell ref="D63:M63"/>
    <mergeCell ref="D21:M21"/>
    <mergeCell ref="D25:M25"/>
    <mergeCell ref="D30:M30"/>
    <mergeCell ref="E8:F8"/>
    <mergeCell ref="B12:M12"/>
  </mergeCells>
  <dataValidations count="2">
    <dataValidation showInputMessage="1" showErrorMessage="1" sqref="E8:F8 S8:T8"/>
    <dataValidation type="textLength" operator="lessThanOrEqual" allowBlank="1" showInputMessage="1" showErrorMessage="1" sqref="D83:M83 D79:M79 D75:M75 D71:M71 D67:M67 D63:M63 D58:M58 D54:M54 D50:M50 D42:M42 D38:M38 D34:M34 D30:M30 D25:M25 D21:M21 D17:M17 D91:M91 R83:AA83 R79:AA79 R75:AA75 R71:AA71 R67:AA67 R63:AA63 R58:AA58 R54:AA54 R50:AA50 R42:AA42 R38:AA38 R34:AA34 R30:AA30 R25:AA25 R21:AA21 R17:AA17 R91:AA91 D87:M87 R87:AA87 D95:M95 R95:AA95 D46:M46 R46:AA46">
      <formula1>N$6</formula1>
    </dataValidation>
  </dataValidations>
  <pageMargins left="0.7" right="0.7" top="0.75" bottom="0.75" header="0.3" footer="0.3"/>
  <pageSetup scale="60" fitToWidth="2" fitToHeight="4" orientation="portrait" r:id="rId1"/>
  <headerFooter>
    <oddFooter>&amp;CTab: &amp;A&amp;RPrint Date: &amp;D</oddFooter>
  </headerFooter>
  <rowBreaks count="8" manualBreakCount="8">
    <brk id="27" min="1" max="12" man="1"/>
    <brk id="27" min="15" max="26" man="1"/>
    <brk id="51" min="1" max="12" man="1"/>
    <brk id="51" min="15" max="26" man="1"/>
    <brk id="68" min="1" max="12" man="1"/>
    <brk id="68" min="15" max="26" man="1"/>
    <brk id="84" min="1" max="12" man="1"/>
    <brk id="84" min="15"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Z128"/>
  <sheetViews>
    <sheetView showGridLines="0" view="pageBreakPreview" zoomScale="110" zoomScaleNormal="100" zoomScaleSheetLayoutView="110" workbookViewId="0">
      <selection activeCell="E17" sqref="E17"/>
    </sheetView>
  </sheetViews>
  <sheetFormatPr defaultColWidth="9.109375" defaultRowHeight="15.6" x14ac:dyDescent="0.3"/>
  <cols>
    <col min="1" max="1" width="3.6640625" style="1" customWidth="1"/>
    <col min="2" max="4" width="4.88671875" style="3" customWidth="1"/>
    <col min="5" max="9" width="12.33203125" style="3" customWidth="1"/>
    <col min="10" max="10" width="20.6640625" style="3" customWidth="1"/>
    <col min="11" max="11" width="3.88671875" style="3" customWidth="1"/>
    <col min="12" max="12" width="12.33203125" style="3" customWidth="1"/>
    <col min="13" max="13" width="2.5546875" style="133" customWidth="1"/>
    <col min="14" max="16" width="4.88671875" style="3" customWidth="1"/>
    <col min="17" max="21" width="12.33203125" style="3" customWidth="1"/>
    <col min="22" max="22" width="20.6640625" style="3" customWidth="1"/>
    <col min="23" max="23" width="3.88671875" style="3" customWidth="1"/>
    <col min="24" max="24" width="12.33203125" style="3" customWidth="1"/>
    <col min="25" max="25" width="11.6640625" style="70" customWidth="1"/>
    <col min="26" max="26" width="12.5546875" style="1" customWidth="1"/>
    <col min="27" max="16384" width="9.109375" style="1"/>
  </cols>
  <sheetData>
    <row r="1" spans="2:24" x14ac:dyDescent="0.3">
      <c r="M1" s="138"/>
    </row>
    <row r="2" spans="2:24" x14ac:dyDescent="0.3">
      <c r="B2" s="502" t="s">
        <v>410</v>
      </c>
      <c r="C2" s="502"/>
      <c r="D2" s="502"/>
      <c r="E2" s="502"/>
      <c r="F2" s="502"/>
      <c r="G2" s="502"/>
      <c r="H2" s="502"/>
      <c r="I2" s="502"/>
      <c r="J2" s="502"/>
      <c r="K2" s="502"/>
      <c r="L2" s="502"/>
      <c r="M2" s="138"/>
      <c r="N2" s="502" t="s">
        <v>410</v>
      </c>
      <c r="O2" s="502"/>
      <c r="P2" s="502"/>
      <c r="Q2" s="502"/>
      <c r="R2" s="502"/>
      <c r="S2" s="502"/>
      <c r="T2" s="502"/>
      <c r="U2" s="502"/>
      <c r="V2" s="502"/>
      <c r="W2" s="502"/>
      <c r="X2" s="502"/>
    </row>
    <row r="3" spans="2:24" ht="16.2" thickBot="1" x14ac:dyDescent="0.35">
      <c r="B3" s="503" t="s">
        <v>233</v>
      </c>
      <c r="C3" s="503"/>
      <c r="D3" s="503"/>
      <c r="E3" s="503"/>
      <c r="F3" s="503"/>
      <c r="G3" s="503"/>
      <c r="H3" s="503"/>
      <c r="I3" s="503"/>
      <c r="J3" s="503"/>
      <c r="K3" s="503"/>
      <c r="L3" s="503"/>
      <c r="M3" s="138"/>
      <c r="N3" s="503" t="s">
        <v>234</v>
      </c>
      <c r="O3" s="503"/>
      <c r="P3" s="503"/>
      <c r="Q3" s="503"/>
      <c r="R3" s="503"/>
      <c r="S3" s="503"/>
      <c r="T3" s="503"/>
      <c r="U3" s="503"/>
      <c r="V3" s="503"/>
      <c r="W3" s="503"/>
      <c r="X3" s="503"/>
    </row>
    <row r="4" spans="2:24" x14ac:dyDescent="0.3">
      <c r="B4" s="2"/>
      <c r="C4" s="2"/>
      <c r="D4" s="2"/>
      <c r="E4" s="2"/>
      <c r="F4" s="2"/>
      <c r="G4" s="2"/>
      <c r="H4" s="2"/>
      <c r="I4" s="2"/>
      <c r="J4" s="2"/>
      <c r="K4" s="2"/>
      <c r="L4" s="2"/>
      <c r="M4" s="138"/>
      <c r="N4" s="2"/>
      <c r="O4" s="2"/>
      <c r="P4" s="2"/>
      <c r="Q4" s="2"/>
      <c r="R4" s="2"/>
      <c r="S4" s="2"/>
      <c r="T4" s="2"/>
      <c r="U4" s="2"/>
      <c r="V4" s="2"/>
      <c r="W4" s="2"/>
      <c r="X4" s="2"/>
    </row>
    <row r="5" spans="2:24" x14ac:dyDescent="0.3">
      <c r="B5" s="2"/>
      <c r="C5" s="2"/>
      <c r="D5" s="2"/>
      <c r="F5" s="4" t="s">
        <v>0</v>
      </c>
      <c r="G5" s="57" t="str">
        <f>IF(Summary!E5="","",Summary!E5)</f>
        <v/>
      </c>
      <c r="H5" s="355"/>
      <c r="I5" s="355"/>
      <c r="J5" s="355"/>
      <c r="K5" s="355"/>
      <c r="L5" s="2"/>
      <c r="M5" s="138"/>
      <c r="N5" s="2"/>
      <c r="O5" s="2"/>
      <c r="P5" s="2"/>
      <c r="R5" s="4" t="s">
        <v>0</v>
      </c>
      <c r="S5" s="57" t="str">
        <f>IF(Summary!$S5="","",Summary!$S5)</f>
        <v/>
      </c>
      <c r="T5" s="355"/>
      <c r="U5" s="355"/>
      <c r="V5" s="355"/>
      <c r="W5" s="355"/>
      <c r="X5" s="2"/>
    </row>
    <row r="6" spans="2:24" x14ac:dyDescent="0.3">
      <c r="F6" s="4" t="s">
        <v>1</v>
      </c>
      <c r="G6" s="549" t="str">
        <f>IF(Summary!E6="","",Summary!E6)</f>
        <v/>
      </c>
      <c r="H6" s="550"/>
      <c r="I6" s="550"/>
      <c r="J6" s="550"/>
      <c r="K6" s="551"/>
      <c r="M6" s="138"/>
      <c r="R6" s="4" t="s">
        <v>1</v>
      </c>
      <c r="S6" s="549" t="str">
        <f>IF(Summary!$S6="","",Summary!$S6)</f>
        <v/>
      </c>
      <c r="T6" s="550"/>
      <c r="U6" s="550"/>
      <c r="V6" s="550"/>
      <c r="W6" s="551"/>
    </row>
    <row r="7" spans="2:24" x14ac:dyDescent="0.3">
      <c r="F7" s="4"/>
      <c r="G7" s="354"/>
      <c r="H7" s="354"/>
      <c r="I7" s="355"/>
      <c r="J7" s="355"/>
      <c r="K7" s="355"/>
      <c r="M7" s="138"/>
      <c r="R7" s="4"/>
      <c r="S7" s="354"/>
      <c r="T7" s="354"/>
      <c r="U7" s="355"/>
      <c r="V7" s="355"/>
      <c r="W7" s="355"/>
    </row>
    <row r="8" spans="2:24" x14ac:dyDescent="0.3">
      <c r="F8" s="4" t="s">
        <v>227</v>
      </c>
      <c r="G8" s="552" t="str">
        <f>IF(Summary!E8="","",Summary!E8)</f>
        <v/>
      </c>
      <c r="H8" s="552"/>
      <c r="I8" s="355"/>
      <c r="J8" s="355"/>
      <c r="K8" s="355"/>
      <c r="M8" s="138"/>
      <c r="R8" s="4" t="s">
        <v>228</v>
      </c>
      <c r="S8" s="557" t="str">
        <f>IF(Summary!$S8="","",Summary!$S8)</f>
        <v/>
      </c>
      <c r="T8" s="558"/>
      <c r="U8" s="355"/>
      <c r="V8" s="355"/>
      <c r="W8" s="355"/>
    </row>
    <row r="9" spans="2:24" x14ac:dyDescent="0.3">
      <c r="F9" s="4"/>
      <c r="G9" s="254"/>
      <c r="H9" s="254"/>
      <c r="I9" s="355"/>
      <c r="J9" s="355"/>
      <c r="K9" s="355"/>
      <c r="M9" s="138"/>
      <c r="R9" s="4"/>
      <c r="S9" s="60"/>
      <c r="T9" s="61"/>
      <c r="U9" s="355"/>
      <c r="V9" s="355"/>
      <c r="W9" s="355"/>
    </row>
    <row r="10" spans="2:24" x14ac:dyDescent="0.3">
      <c r="F10" s="4" t="s">
        <v>229</v>
      </c>
      <c r="G10" s="59">
        <f>IF(E17&lt;=7,E17,0)</f>
        <v>0</v>
      </c>
      <c r="H10" s="254"/>
      <c r="I10" s="355"/>
      <c r="J10" s="355"/>
      <c r="K10" s="355"/>
      <c r="M10" s="138"/>
      <c r="R10" s="4" t="s">
        <v>226</v>
      </c>
      <c r="S10" s="59">
        <f>Q17</f>
        <v>0</v>
      </c>
      <c r="T10" s="254"/>
      <c r="U10" s="355"/>
      <c r="V10" s="355"/>
      <c r="W10" s="355"/>
    </row>
    <row r="11" spans="2:24" ht="16.2" thickBot="1" x14ac:dyDescent="0.35">
      <c r="B11" s="5"/>
      <c r="C11" s="5"/>
      <c r="D11" s="5"/>
      <c r="E11" s="5"/>
      <c r="F11" s="5"/>
      <c r="G11" s="5"/>
      <c r="H11" s="5"/>
      <c r="I11" s="5"/>
      <c r="J11" s="5"/>
      <c r="K11" s="5"/>
      <c r="L11" s="5"/>
      <c r="M11" s="138"/>
      <c r="N11" s="5"/>
      <c r="O11" s="5"/>
      <c r="P11" s="5"/>
      <c r="Q11" s="5"/>
      <c r="R11" s="5"/>
      <c r="S11" s="5"/>
      <c r="T11" s="5"/>
      <c r="U11" s="5"/>
      <c r="V11" s="5"/>
      <c r="W11" s="5"/>
      <c r="X11" s="5"/>
    </row>
    <row r="12" spans="2:24" ht="30.75" customHeight="1" thickBot="1" x14ac:dyDescent="0.35">
      <c r="B12" s="499" t="s">
        <v>409</v>
      </c>
      <c r="C12" s="499"/>
      <c r="D12" s="499"/>
      <c r="E12" s="499"/>
      <c r="F12" s="499"/>
      <c r="G12" s="499"/>
      <c r="H12" s="499"/>
      <c r="I12" s="499"/>
      <c r="J12" s="499"/>
      <c r="K12" s="499"/>
      <c r="L12" s="499"/>
      <c r="M12" s="138"/>
      <c r="N12" s="499" t="s">
        <v>409</v>
      </c>
      <c r="O12" s="499"/>
      <c r="P12" s="499"/>
      <c r="Q12" s="499"/>
      <c r="R12" s="499"/>
      <c r="S12" s="499"/>
      <c r="T12" s="499"/>
      <c r="U12" s="499"/>
      <c r="V12" s="499"/>
      <c r="W12" s="499"/>
      <c r="X12" s="499"/>
    </row>
    <row r="13" spans="2:24" ht="48.75" customHeight="1" x14ac:dyDescent="0.3">
      <c r="B13" s="544" t="s">
        <v>548</v>
      </c>
      <c r="C13" s="545"/>
      <c r="D13" s="545"/>
      <c r="E13" s="545"/>
      <c r="F13" s="545"/>
      <c r="G13" s="545"/>
      <c r="H13" s="545"/>
      <c r="I13" s="545"/>
      <c r="J13" s="545"/>
      <c r="K13" s="545"/>
      <c r="L13" s="545"/>
      <c r="M13" s="138"/>
      <c r="N13" s="544" t="s">
        <v>548</v>
      </c>
      <c r="O13" s="545"/>
      <c r="P13" s="545"/>
      <c r="Q13" s="545"/>
      <c r="R13" s="545"/>
      <c r="S13" s="545"/>
      <c r="T13" s="545"/>
      <c r="U13" s="545"/>
      <c r="V13" s="545"/>
      <c r="W13" s="545"/>
      <c r="X13" s="545"/>
    </row>
    <row r="14" spans="2:24" ht="20.100000000000001" customHeight="1" x14ac:dyDescent="0.3">
      <c r="B14" s="360"/>
      <c r="C14" s="361"/>
      <c r="D14" s="361"/>
      <c r="E14" s="361"/>
      <c r="F14" s="361"/>
      <c r="G14" s="361"/>
      <c r="H14" s="361"/>
      <c r="I14" s="361"/>
      <c r="J14" s="361"/>
      <c r="K14" s="361"/>
      <c r="L14" s="361"/>
      <c r="M14" s="138"/>
      <c r="N14" s="360"/>
      <c r="O14" s="361"/>
      <c r="P14" s="361"/>
      <c r="Q14" s="361"/>
      <c r="R14" s="361"/>
      <c r="S14" s="361"/>
      <c r="T14" s="361"/>
      <c r="U14" s="361"/>
      <c r="V14" s="361"/>
      <c r="W14" s="361"/>
      <c r="X14" s="361"/>
    </row>
    <row r="15" spans="2:24" ht="14.25" customHeight="1" x14ac:dyDescent="0.3">
      <c r="B15" s="360"/>
      <c r="C15" s="360"/>
      <c r="D15" s="360"/>
      <c r="E15" s="360"/>
      <c r="F15" s="360"/>
      <c r="I15" s="360"/>
      <c r="J15" s="360"/>
      <c r="K15" s="360"/>
      <c r="L15" s="360"/>
      <c r="M15" s="138"/>
      <c r="N15" s="360"/>
      <c r="O15" s="360"/>
      <c r="P15" s="360"/>
      <c r="Q15" s="360"/>
      <c r="R15" s="360"/>
      <c r="U15" s="360"/>
      <c r="V15" s="360"/>
      <c r="W15" s="360"/>
      <c r="X15" s="360"/>
    </row>
    <row r="16" spans="2:24" ht="20.100000000000001" customHeight="1" x14ac:dyDescent="0.3">
      <c r="B16" s="360"/>
      <c r="C16" s="360"/>
      <c r="D16" s="360"/>
      <c r="E16" s="360"/>
      <c r="F16" s="360"/>
      <c r="G16" s="360"/>
      <c r="H16" s="360"/>
      <c r="I16" s="360"/>
      <c r="J16" s="360"/>
      <c r="K16" s="360"/>
      <c r="L16" s="360"/>
      <c r="M16" s="138"/>
      <c r="N16" s="360"/>
      <c r="O16" s="360"/>
      <c r="P16" s="360"/>
      <c r="Q16" s="360"/>
      <c r="R16" s="360"/>
      <c r="S16" s="360"/>
      <c r="T16" s="360"/>
      <c r="U16" s="360"/>
      <c r="V16" s="360"/>
      <c r="W16" s="360"/>
      <c r="X16" s="360"/>
    </row>
    <row r="17" spans="2:26" ht="20.100000000000001" customHeight="1" x14ac:dyDescent="0.3">
      <c r="B17" s="360"/>
      <c r="C17" s="360"/>
      <c r="D17" s="11"/>
      <c r="E17" s="346"/>
      <c r="F17" s="258" t="s">
        <v>411</v>
      </c>
      <c r="G17" s="11"/>
      <c r="H17" s="11"/>
      <c r="I17" s="11"/>
      <c r="J17" s="11"/>
      <c r="K17" s="1"/>
      <c r="M17" s="138"/>
      <c r="N17" s="360"/>
      <c r="O17" s="360"/>
      <c r="P17" s="11"/>
      <c r="Q17" s="347"/>
      <c r="R17" s="258" t="s">
        <v>411</v>
      </c>
      <c r="S17" s="11"/>
      <c r="T17" s="11"/>
      <c r="U17" s="11"/>
      <c r="V17" s="11"/>
      <c r="W17" s="1"/>
    </row>
    <row r="18" spans="2:26" ht="20.100000000000001" customHeight="1" x14ac:dyDescent="0.3">
      <c r="B18" s="360"/>
      <c r="E18" s="543"/>
      <c r="F18" s="543"/>
      <c r="G18" s="543"/>
      <c r="H18" s="543"/>
      <c r="I18" s="543"/>
      <c r="J18" s="543"/>
      <c r="K18" s="1"/>
      <c r="M18" s="138"/>
      <c r="N18" s="360"/>
      <c r="Q18" s="543"/>
      <c r="R18" s="543"/>
      <c r="S18" s="543"/>
      <c r="T18" s="543"/>
      <c r="U18" s="543"/>
      <c r="V18" s="543"/>
      <c r="W18" s="1"/>
    </row>
    <row r="19" spans="2:26" ht="20.100000000000001" customHeight="1" x14ac:dyDescent="0.3">
      <c r="B19" s="360"/>
      <c r="C19" s="360"/>
      <c r="E19" s="11"/>
      <c r="K19" s="1"/>
      <c r="M19" s="138"/>
      <c r="N19" s="360"/>
      <c r="O19" s="360"/>
      <c r="Q19" s="11"/>
      <c r="W19" s="1"/>
      <c r="Y19" s="559"/>
      <c r="Z19" s="559"/>
    </row>
    <row r="20" spans="2:26" ht="20.100000000000001" customHeight="1" x14ac:dyDescent="0.3">
      <c r="B20" s="360"/>
      <c r="C20" s="360"/>
      <c r="D20" s="360"/>
      <c r="E20" s="360"/>
      <c r="F20" s="360"/>
      <c r="G20" s="360"/>
      <c r="H20" s="360"/>
      <c r="I20" s="360"/>
      <c r="J20" s="360"/>
      <c r="K20" s="360"/>
      <c r="L20" s="360"/>
      <c r="M20" s="138"/>
      <c r="N20" s="360"/>
      <c r="O20" s="360"/>
      <c r="P20" s="360"/>
      <c r="Q20" s="360"/>
      <c r="R20" s="360"/>
      <c r="S20" s="360"/>
      <c r="T20" s="360"/>
      <c r="U20" s="360"/>
      <c r="V20" s="360"/>
      <c r="W20" s="360"/>
      <c r="X20" s="360"/>
    </row>
    <row r="21" spans="2:26" s="18" customFormat="1" ht="16.5" hidden="1" customHeight="1" x14ac:dyDescent="0.3">
      <c r="C21" s="546"/>
      <c r="D21" s="546"/>
      <c r="E21" s="546"/>
      <c r="F21" s="546"/>
      <c r="G21" s="546"/>
      <c r="H21" s="546"/>
      <c r="I21" s="546"/>
      <c r="J21" s="546"/>
      <c r="K21" s="546"/>
      <c r="L21" s="546"/>
      <c r="M21" s="140"/>
      <c r="O21" s="546" t="s">
        <v>6</v>
      </c>
      <c r="P21" s="546"/>
      <c r="Q21" s="546"/>
      <c r="R21" s="546"/>
      <c r="S21" s="546"/>
      <c r="T21" s="546"/>
      <c r="U21" s="546"/>
      <c r="V21" s="546"/>
      <c r="W21" s="546"/>
      <c r="X21" s="546"/>
      <c r="Y21" s="69"/>
    </row>
    <row r="22" spans="2:26" s="18" customFormat="1" ht="16.5" hidden="1" customHeight="1" x14ac:dyDescent="0.3">
      <c r="C22" s="249"/>
      <c r="D22" s="19"/>
      <c r="E22" s="547"/>
      <c r="F22" s="547"/>
      <c r="G22" s="547"/>
      <c r="H22" s="547"/>
      <c r="I22" s="547"/>
      <c r="J22" s="547"/>
      <c r="K22" s="547"/>
      <c r="L22" s="547"/>
      <c r="M22" s="140"/>
      <c r="O22" s="249" t="str">
        <f>IF(Y22="X","M",IF(Z22="X","X",""))</f>
        <v>M</v>
      </c>
      <c r="P22" s="19">
        <v>1.1000000000000001</v>
      </c>
      <c r="Q22" s="547" t="s">
        <v>301</v>
      </c>
      <c r="R22" s="547"/>
      <c r="S22" s="547"/>
      <c r="T22" s="547"/>
      <c r="U22" s="547"/>
      <c r="V22" s="547"/>
      <c r="W22" s="547"/>
      <c r="X22" s="547"/>
      <c r="Y22" s="70" t="s">
        <v>4</v>
      </c>
    </row>
    <row r="23" spans="2:26" s="18" customFormat="1" ht="16.5" hidden="1" customHeight="1" x14ac:dyDescent="0.3">
      <c r="C23" s="249"/>
      <c r="D23" s="19"/>
      <c r="E23" s="547"/>
      <c r="F23" s="547"/>
      <c r="G23" s="547"/>
      <c r="H23" s="547"/>
      <c r="I23" s="547"/>
      <c r="J23" s="547"/>
      <c r="K23" s="547"/>
      <c r="L23" s="547"/>
      <c r="M23" s="140"/>
      <c r="O23" s="249" t="str">
        <f t="shared" ref="O23:O26" si="0">IF(Y23="X","M",IF(Z23="X","X",""))</f>
        <v/>
      </c>
      <c r="P23" s="19">
        <v>1.2</v>
      </c>
      <c r="Q23" s="547" t="s">
        <v>7</v>
      </c>
      <c r="R23" s="547"/>
      <c r="S23" s="547"/>
      <c r="T23" s="547"/>
      <c r="U23" s="547"/>
      <c r="V23" s="547"/>
      <c r="W23" s="547"/>
      <c r="X23" s="547"/>
      <c r="Y23" s="70"/>
    </row>
    <row r="24" spans="2:26" s="18" customFormat="1" ht="16.5" hidden="1" customHeight="1" x14ac:dyDescent="0.3">
      <c r="C24" s="249"/>
      <c r="D24" s="19"/>
      <c r="E24" s="547"/>
      <c r="F24" s="547"/>
      <c r="G24" s="547"/>
      <c r="H24" s="547"/>
      <c r="I24" s="547"/>
      <c r="J24" s="547"/>
      <c r="K24" s="547"/>
      <c r="L24" s="547"/>
      <c r="M24" s="140"/>
      <c r="O24" s="249" t="str">
        <f t="shared" si="0"/>
        <v>X</v>
      </c>
      <c r="P24" s="19">
        <v>1.3</v>
      </c>
      <c r="Q24" s="547" t="s">
        <v>8</v>
      </c>
      <c r="R24" s="547"/>
      <c r="S24" s="547"/>
      <c r="T24" s="547"/>
      <c r="U24" s="547"/>
      <c r="V24" s="547"/>
      <c r="W24" s="547"/>
      <c r="X24" s="547"/>
      <c r="Y24" s="70"/>
      <c r="Z24" s="18" t="s">
        <v>4</v>
      </c>
    </row>
    <row r="25" spans="2:26" s="18" customFormat="1" ht="16.5" hidden="1" customHeight="1" x14ac:dyDescent="0.3">
      <c r="C25" s="249"/>
      <c r="D25" s="19"/>
      <c r="E25" s="547"/>
      <c r="F25" s="547"/>
      <c r="G25" s="547"/>
      <c r="H25" s="547"/>
      <c r="I25" s="547"/>
      <c r="J25" s="547"/>
      <c r="K25" s="547"/>
      <c r="L25" s="547"/>
      <c r="M25" s="140"/>
      <c r="O25" s="249" t="str">
        <f t="shared" si="0"/>
        <v/>
      </c>
      <c r="P25" s="19">
        <v>1.4</v>
      </c>
      <c r="Q25" s="547" t="s">
        <v>9</v>
      </c>
      <c r="R25" s="547"/>
      <c r="S25" s="547"/>
      <c r="T25" s="547"/>
      <c r="U25" s="547"/>
      <c r="V25" s="547"/>
      <c r="W25" s="547"/>
      <c r="X25" s="547"/>
      <c r="Y25" s="70"/>
    </row>
    <row r="26" spans="2:26" s="18" customFormat="1" ht="16.5" hidden="1" customHeight="1" x14ac:dyDescent="0.3">
      <c r="C26" s="249"/>
      <c r="D26" s="19"/>
      <c r="E26" s="547"/>
      <c r="F26" s="547"/>
      <c r="G26" s="547"/>
      <c r="H26" s="547"/>
      <c r="I26" s="547"/>
      <c r="J26" s="547"/>
      <c r="K26" s="547"/>
      <c r="L26" s="547"/>
      <c r="M26" s="140"/>
      <c r="O26" s="249" t="str">
        <f t="shared" si="0"/>
        <v/>
      </c>
      <c r="P26" s="19">
        <v>1.5</v>
      </c>
      <c r="Q26" s="547" t="s">
        <v>10</v>
      </c>
      <c r="R26" s="547"/>
      <c r="S26" s="547"/>
      <c r="T26" s="547"/>
      <c r="U26" s="547"/>
      <c r="V26" s="547"/>
      <c r="W26" s="547"/>
      <c r="X26" s="547"/>
      <c r="Y26" s="70"/>
    </row>
    <row r="27" spans="2:26" s="18" customFormat="1" ht="16.5" hidden="1" customHeight="1" x14ac:dyDescent="0.3">
      <c r="C27" s="548"/>
      <c r="D27" s="548"/>
      <c r="E27" s="548"/>
      <c r="F27" s="548"/>
      <c r="G27" s="548"/>
      <c r="H27" s="548"/>
      <c r="I27" s="548"/>
      <c r="J27" s="548"/>
      <c r="K27" s="548"/>
      <c r="L27" s="548"/>
      <c r="M27" s="140"/>
      <c r="O27" s="548" t="s">
        <v>11</v>
      </c>
      <c r="P27" s="548"/>
      <c r="Q27" s="548"/>
      <c r="R27" s="548"/>
      <c r="S27" s="548"/>
      <c r="T27" s="548"/>
      <c r="U27" s="548"/>
      <c r="V27" s="548"/>
      <c r="W27" s="548"/>
      <c r="X27" s="548"/>
      <c r="Y27" s="69"/>
    </row>
    <row r="28" spans="2:26" s="18" customFormat="1" ht="16.5" hidden="1" customHeight="1" x14ac:dyDescent="0.3">
      <c r="C28" s="249"/>
      <c r="D28" s="19"/>
      <c r="E28" s="547"/>
      <c r="F28" s="547"/>
      <c r="G28" s="547"/>
      <c r="H28" s="547"/>
      <c r="I28" s="547"/>
      <c r="J28" s="547"/>
      <c r="K28" s="547"/>
      <c r="L28" s="547"/>
      <c r="M28" s="140"/>
      <c r="O28" s="249" t="str">
        <f t="shared" ref="O28:O34" si="1">IF(Y28="X","M",IF(Z28="X","X",""))</f>
        <v>X</v>
      </c>
      <c r="P28" s="19">
        <v>2.1</v>
      </c>
      <c r="Q28" s="547" t="s">
        <v>12</v>
      </c>
      <c r="R28" s="547"/>
      <c r="S28" s="547"/>
      <c r="T28" s="547"/>
      <c r="U28" s="547"/>
      <c r="V28" s="547"/>
      <c r="W28" s="547"/>
      <c r="X28" s="547"/>
      <c r="Y28" s="70"/>
      <c r="Z28" s="18" t="s">
        <v>4</v>
      </c>
    </row>
    <row r="29" spans="2:26" s="18" customFormat="1" ht="16.5" hidden="1" customHeight="1" x14ac:dyDescent="0.3">
      <c r="C29" s="249"/>
      <c r="D29" s="19"/>
      <c r="E29" s="547"/>
      <c r="F29" s="547"/>
      <c r="G29" s="547"/>
      <c r="H29" s="547"/>
      <c r="I29" s="547"/>
      <c r="J29" s="547"/>
      <c r="K29" s="547"/>
      <c r="L29" s="547"/>
      <c r="M29" s="140"/>
      <c r="O29" s="249" t="str">
        <f t="shared" si="1"/>
        <v/>
      </c>
      <c r="P29" s="19">
        <v>2.2000000000000002</v>
      </c>
      <c r="Q29" s="547" t="s">
        <v>13</v>
      </c>
      <c r="R29" s="547"/>
      <c r="S29" s="547"/>
      <c r="T29" s="547"/>
      <c r="U29" s="547"/>
      <c r="V29" s="547"/>
      <c r="W29" s="547"/>
      <c r="X29" s="547"/>
      <c r="Y29" s="70"/>
    </row>
    <row r="30" spans="2:26" s="18" customFormat="1" ht="16.5" hidden="1" customHeight="1" x14ac:dyDescent="0.3">
      <c r="C30" s="249"/>
      <c r="D30" s="19"/>
      <c r="E30" s="547"/>
      <c r="F30" s="547"/>
      <c r="G30" s="547"/>
      <c r="H30" s="547"/>
      <c r="I30" s="547"/>
      <c r="J30" s="547"/>
      <c r="K30" s="547"/>
      <c r="L30" s="547"/>
      <c r="M30" s="140"/>
      <c r="O30" s="249" t="str">
        <f t="shared" si="1"/>
        <v/>
      </c>
      <c r="P30" s="19">
        <v>2.2999999999999998</v>
      </c>
      <c r="Q30" s="547" t="s">
        <v>14</v>
      </c>
      <c r="R30" s="547"/>
      <c r="S30" s="547"/>
      <c r="T30" s="547"/>
      <c r="U30" s="547"/>
      <c r="V30" s="547"/>
      <c r="W30" s="547"/>
      <c r="X30" s="547"/>
      <c r="Y30" s="70"/>
    </row>
    <row r="31" spans="2:26" s="18" customFormat="1" ht="16.5" hidden="1" customHeight="1" x14ac:dyDescent="0.3">
      <c r="C31" s="249"/>
      <c r="D31" s="19"/>
      <c r="E31" s="547"/>
      <c r="F31" s="547"/>
      <c r="G31" s="547"/>
      <c r="H31" s="547"/>
      <c r="I31" s="547"/>
      <c r="J31" s="547"/>
      <c r="K31" s="547"/>
      <c r="L31" s="547"/>
      <c r="M31" s="140"/>
      <c r="O31" s="249" t="str">
        <f t="shared" si="1"/>
        <v>X</v>
      </c>
      <c r="P31" s="19">
        <v>2.4</v>
      </c>
      <c r="Q31" s="547" t="s">
        <v>15</v>
      </c>
      <c r="R31" s="547"/>
      <c r="S31" s="547"/>
      <c r="T31" s="547"/>
      <c r="U31" s="547"/>
      <c r="V31" s="547"/>
      <c r="W31" s="547"/>
      <c r="X31" s="547"/>
      <c r="Y31" s="70"/>
      <c r="Z31" s="18" t="s">
        <v>4</v>
      </c>
    </row>
    <row r="32" spans="2:26" s="18" customFormat="1" ht="16.5" hidden="1" customHeight="1" x14ac:dyDescent="0.3">
      <c r="C32" s="249"/>
      <c r="D32" s="19"/>
      <c r="E32" s="547"/>
      <c r="F32" s="547"/>
      <c r="G32" s="547"/>
      <c r="H32" s="547"/>
      <c r="I32" s="547"/>
      <c r="J32" s="547"/>
      <c r="K32" s="547"/>
      <c r="L32" s="547"/>
      <c r="M32" s="140"/>
      <c r="O32" s="249" t="str">
        <f t="shared" si="1"/>
        <v/>
      </c>
      <c r="P32" s="19">
        <v>2.5</v>
      </c>
      <c r="Q32" s="547" t="s">
        <v>16</v>
      </c>
      <c r="R32" s="547"/>
      <c r="S32" s="547"/>
      <c r="T32" s="547"/>
      <c r="U32" s="547"/>
      <c r="V32" s="547"/>
      <c r="W32" s="547"/>
      <c r="X32" s="547"/>
      <c r="Y32" s="70"/>
    </row>
    <row r="33" spans="3:25" s="18" customFormat="1" ht="16.5" hidden="1" customHeight="1" x14ac:dyDescent="0.3">
      <c r="C33" s="249"/>
      <c r="D33" s="19"/>
      <c r="E33" s="547"/>
      <c r="F33" s="547"/>
      <c r="G33" s="547"/>
      <c r="H33" s="547"/>
      <c r="I33" s="547"/>
      <c r="J33" s="547"/>
      <c r="K33" s="547"/>
      <c r="L33" s="547"/>
      <c r="M33" s="140"/>
      <c r="O33" s="249" t="str">
        <f t="shared" si="1"/>
        <v/>
      </c>
      <c r="P33" s="19">
        <v>2.6</v>
      </c>
      <c r="Q33" s="547" t="s">
        <v>17</v>
      </c>
      <c r="R33" s="547"/>
      <c r="S33" s="547"/>
      <c r="T33" s="547"/>
      <c r="U33" s="547"/>
      <c r="V33" s="547"/>
      <c r="W33" s="547"/>
      <c r="X33" s="547"/>
      <c r="Y33" s="70"/>
    </row>
    <row r="34" spans="3:25" s="18" customFormat="1" ht="16.5" hidden="1" customHeight="1" x14ac:dyDescent="0.3">
      <c r="C34" s="249"/>
      <c r="D34" s="19"/>
      <c r="E34" s="547"/>
      <c r="F34" s="547"/>
      <c r="G34" s="547"/>
      <c r="H34" s="547"/>
      <c r="I34" s="547"/>
      <c r="J34" s="547"/>
      <c r="K34" s="547"/>
      <c r="L34" s="547"/>
      <c r="M34" s="140"/>
      <c r="O34" s="249" t="str">
        <f t="shared" si="1"/>
        <v/>
      </c>
      <c r="P34" s="19">
        <v>2.7</v>
      </c>
      <c r="Q34" s="547" t="s">
        <v>18</v>
      </c>
      <c r="R34" s="547"/>
      <c r="S34" s="547"/>
      <c r="T34" s="547"/>
      <c r="U34" s="547"/>
      <c r="V34" s="547"/>
      <c r="W34" s="547"/>
      <c r="X34" s="547"/>
      <c r="Y34" s="70"/>
    </row>
    <row r="35" spans="3:25" s="18" customFormat="1" ht="16.5" hidden="1" customHeight="1" x14ac:dyDescent="0.3">
      <c r="C35" s="548"/>
      <c r="D35" s="548"/>
      <c r="E35" s="548"/>
      <c r="F35" s="548"/>
      <c r="G35" s="548"/>
      <c r="H35" s="548"/>
      <c r="I35" s="548"/>
      <c r="J35" s="548"/>
      <c r="K35" s="548"/>
      <c r="L35" s="548"/>
      <c r="M35" s="140"/>
      <c r="O35" s="548" t="s">
        <v>19</v>
      </c>
      <c r="P35" s="548"/>
      <c r="Q35" s="548"/>
      <c r="R35" s="548"/>
      <c r="S35" s="548"/>
      <c r="T35" s="548"/>
      <c r="U35" s="548"/>
      <c r="V35" s="548"/>
      <c r="W35" s="548"/>
      <c r="X35" s="548"/>
      <c r="Y35" s="69"/>
    </row>
    <row r="36" spans="3:25" s="18" customFormat="1" ht="16.5" hidden="1" customHeight="1" x14ac:dyDescent="0.3">
      <c r="C36" s="249"/>
      <c r="D36" s="19"/>
      <c r="E36" s="547"/>
      <c r="F36" s="547"/>
      <c r="G36" s="547"/>
      <c r="H36" s="547"/>
      <c r="I36" s="547"/>
      <c r="J36" s="547"/>
      <c r="K36" s="547"/>
      <c r="L36" s="547"/>
      <c r="M36" s="140"/>
      <c r="O36" s="249" t="str">
        <f t="shared" ref="O36:O47" si="2">IF(Y36="X","M",IF(Z36="X","X",""))</f>
        <v/>
      </c>
      <c r="P36" s="19">
        <v>3.1</v>
      </c>
      <c r="Q36" s="547" t="s">
        <v>20</v>
      </c>
      <c r="R36" s="547"/>
      <c r="S36" s="547"/>
      <c r="T36" s="547"/>
      <c r="U36" s="547"/>
      <c r="V36" s="547"/>
      <c r="W36" s="547"/>
      <c r="X36" s="547"/>
      <c r="Y36" s="70"/>
    </row>
    <row r="37" spans="3:25" s="18" customFormat="1" ht="16.5" hidden="1" customHeight="1" x14ac:dyDescent="0.3">
      <c r="C37" s="249"/>
      <c r="D37" s="19"/>
      <c r="E37" s="547"/>
      <c r="F37" s="547"/>
      <c r="G37" s="547"/>
      <c r="H37" s="547"/>
      <c r="I37" s="547"/>
      <c r="J37" s="547"/>
      <c r="K37" s="547"/>
      <c r="L37" s="547"/>
      <c r="M37" s="140"/>
      <c r="O37" s="249" t="str">
        <f t="shared" si="2"/>
        <v/>
      </c>
      <c r="P37" s="19">
        <v>3.2</v>
      </c>
      <c r="Q37" s="547" t="s">
        <v>21</v>
      </c>
      <c r="R37" s="547"/>
      <c r="S37" s="547"/>
      <c r="T37" s="547"/>
      <c r="U37" s="547"/>
      <c r="V37" s="547"/>
      <c r="W37" s="547"/>
      <c r="X37" s="547"/>
      <c r="Y37" s="70"/>
    </row>
    <row r="38" spans="3:25" s="18" customFormat="1" ht="16.5" hidden="1" customHeight="1" x14ac:dyDescent="0.3">
      <c r="C38" s="249"/>
      <c r="D38" s="19"/>
      <c r="E38" s="547"/>
      <c r="F38" s="547"/>
      <c r="G38" s="547"/>
      <c r="H38" s="547"/>
      <c r="I38" s="547"/>
      <c r="J38" s="547"/>
      <c r="K38" s="547"/>
      <c r="L38" s="547"/>
      <c r="M38" s="140"/>
      <c r="O38" s="249" t="str">
        <f t="shared" si="2"/>
        <v/>
      </c>
      <c r="P38" s="19">
        <v>3.3</v>
      </c>
      <c r="Q38" s="547" t="s">
        <v>22</v>
      </c>
      <c r="R38" s="547"/>
      <c r="S38" s="547"/>
      <c r="T38" s="547"/>
      <c r="U38" s="547"/>
      <c r="V38" s="547"/>
      <c r="W38" s="547"/>
      <c r="X38" s="547"/>
      <c r="Y38" s="70"/>
    </row>
    <row r="39" spans="3:25" s="18" customFormat="1" ht="16.5" hidden="1" customHeight="1" x14ac:dyDescent="0.3">
      <c r="C39" s="249"/>
      <c r="D39" s="19"/>
      <c r="E39" s="547"/>
      <c r="F39" s="547"/>
      <c r="G39" s="547"/>
      <c r="H39" s="547"/>
      <c r="I39" s="547"/>
      <c r="J39" s="547"/>
      <c r="K39" s="547"/>
      <c r="L39" s="547"/>
      <c r="M39" s="140"/>
      <c r="O39" s="249" t="str">
        <f t="shared" si="2"/>
        <v/>
      </c>
      <c r="P39" s="19">
        <v>3.4</v>
      </c>
      <c r="Q39" s="547" t="s">
        <v>23</v>
      </c>
      <c r="R39" s="547"/>
      <c r="S39" s="547"/>
      <c r="T39" s="547"/>
      <c r="U39" s="547"/>
      <c r="V39" s="547"/>
      <c r="W39" s="547"/>
      <c r="X39" s="547"/>
      <c r="Y39" s="70"/>
    </row>
    <row r="40" spans="3:25" s="18" customFormat="1" ht="16.5" hidden="1" customHeight="1" x14ac:dyDescent="0.3">
      <c r="C40" s="249"/>
      <c r="D40" s="19"/>
      <c r="E40" s="547"/>
      <c r="F40" s="547"/>
      <c r="G40" s="547"/>
      <c r="H40" s="547"/>
      <c r="I40" s="547"/>
      <c r="J40" s="547"/>
      <c r="K40" s="547"/>
      <c r="L40" s="547"/>
      <c r="M40" s="140"/>
      <c r="O40" s="249" t="str">
        <f t="shared" si="2"/>
        <v/>
      </c>
      <c r="P40" s="19">
        <v>3.5</v>
      </c>
      <c r="Q40" s="547" t="s">
        <v>24</v>
      </c>
      <c r="R40" s="547"/>
      <c r="S40" s="547"/>
      <c r="T40" s="547"/>
      <c r="U40" s="547"/>
      <c r="V40" s="547"/>
      <c r="W40" s="547"/>
      <c r="X40" s="547"/>
      <c r="Y40" s="70"/>
    </row>
    <row r="41" spans="3:25" s="18" customFormat="1" ht="16.5" hidden="1" customHeight="1" x14ac:dyDescent="0.3">
      <c r="C41" s="249"/>
      <c r="D41" s="19"/>
      <c r="E41" s="547"/>
      <c r="F41" s="547"/>
      <c r="G41" s="547"/>
      <c r="H41" s="547"/>
      <c r="I41" s="547"/>
      <c r="J41" s="547"/>
      <c r="K41" s="547"/>
      <c r="L41" s="547"/>
      <c r="M41" s="140"/>
      <c r="O41" s="249" t="str">
        <f t="shared" si="2"/>
        <v/>
      </c>
      <c r="P41" s="19">
        <v>3.6</v>
      </c>
      <c r="Q41" s="547" t="s">
        <v>25</v>
      </c>
      <c r="R41" s="547"/>
      <c r="S41" s="547"/>
      <c r="T41" s="547"/>
      <c r="U41" s="547"/>
      <c r="V41" s="547"/>
      <c r="W41" s="547"/>
      <c r="X41" s="547"/>
      <c r="Y41" s="70"/>
    </row>
    <row r="42" spans="3:25" s="18" customFormat="1" ht="16.5" hidden="1" customHeight="1" x14ac:dyDescent="0.3">
      <c r="C42" s="249"/>
      <c r="D42" s="19"/>
      <c r="E42" s="547"/>
      <c r="F42" s="547"/>
      <c r="G42" s="547"/>
      <c r="H42" s="547"/>
      <c r="I42" s="547"/>
      <c r="J42" s="547"/>
      <c r="K42" s="547"/>
      <c r="L42" s="547"/>
      <c r="M42" s="140"/>
      <c r="O42" s="249" t="str">
        <f t="shared" si="2"/>
        <v/>
      </c>
      <c r="P42" s="19">
        <v>3.7</v>
      </c>
      <c r="Q42" s="547" t="s">
        <v>26</v>
      </c>
      <c r="R42" s="547"/>
      <c r="S42" s="547"/>
      <c r="T42" s="547"/>
      <c r="U42" s="547"/>
      <c r="V42" s="547"/>
      <c r="W42" s="547"/>
      <c r="X42" s="547"/>
      <c r="Y42" s="70"/>
    </row>
    <row r="43" spans="3:25" s="18" customFormat="1" ht="16.5" hidden="1" customHeight="1" x14ac:dyDescent="0.3">
      <c r="C43" s="249"/>
      <c r="D43" s="19"/>
      <c r="E43" s="547"/>
      <c r="F43" s="547"/>
      <c r="G43" s="547"/>
      <c r="H43" s="547"/>
      <c r="I43" s="547"/>
      <c r="J43" s="547"/>
      <c r="K43" s="547"/>
      <c r="L43" s="547"/>
      <c r="M43" s="140"/>
      <c r="O43" s="249" t="str">
        <f t="shared" si="2"/>
        <v/>
      </c>
      <c r="P43" s="19">
        <v>3.8</v>
      </c>
      <c r="Q43" s="547" t="s">
        <v>27</v>
      </c>
      <c r="R43" s="547"/>
      <c r="S43" s="547"/>
      <c r="T43" s="547"/>
      <c r="U43" s="547"/>
      <c r="V43" s="547"/>
      <c r="W43" s="547"/>
      <c r="X43" s="547"/>
      <c r="Y43" s="70"/>
    </row>
    <row r="44" spans="3:25" s="18" customFormat="1" ht="16.5" hidden="1" customHeight="1" x14ac:dyDescent="0.3">
      <c r="C44" s="249"/>
      <c r="D44" s="19"/>
      <c r="E44" s="547"/>
      <c r="F44" s="547"/>
      <c r="G44" s="547"/>
      <c r="H44" s="547"/>
      <c r="I44" s="547"/>
      <c r="J44" s="547"/>
      <c r="K44" s="547"/>
      <c r="L44" s="547"/>
      <c r="M44" s="140"/>
      <c r="O44" s="249" t="str">
        <f t="shared" si="2"/>
        <v/>
      </c>
      <c r="P44" s="19">
        <v>3.9</v>
      </c>
      <c r="Q44" s="547" t="s">
        <v>28</v>
      </c>
      <c r="R44" s="547"/>
      <c r="S44" s="547"/>
      <c r="T44" s="547"/>
      <c r="U44" s="547"/>
      <c r="V44" s="547"/>
      <c r="W44" s="547"/>
      <c r="X44" s="547"/>
      <c r="Y44" s="70"/>
    </row>
    <row r="45" spans="3:25" s="18" customFormat="1" ht="16.5" hidden="1" customHeight="1" x14ac:dyDescent="0.3">
      <c r="C45" s="249"/>
      <c r="D45" s="20"/>
      <c r="E45" s="547"/>
      <c r="F45" s="547"/>
      <c r="G45" s="547"/>
      <c r="H45" s="547"/>
      <c r="I45" s="547"/>
      <c r="J45" s="547"/>
      <c r="K45" s="547"/>
      <c r="L45" s="547"/>
      <c r="M45" s="140"/>
      <c r="O45" s="249" t="str">
        <f t="shared" si="2"/>
        <v/>
      </c>
      <c r="P45" s="20" t="s">
        <v>29</v>
      </c>
      <c r="Q45" s="547" t="s">
        <v>30</v>
      </c>
      <c r="R45" s="547"/>
      <c r="S45" s="547"/>
      <c r="T45" s="547"/>
      <c r="U45" s="547"/>
      <c r="V45" s="547"/>
      <c r="W45" s="547"/>
      <c r="X45" s="547"/>
      <c r="Y45" s="70"/>
    </row>
    <row r="46" spans="3:25" s="18" customFormat="1" ht="16.5" hidden="1" customHeight="1" x14ac:dyDescent="0.3">
      <c r="C46" s="249"/>
      <c r="D46" s="19"/>
      <c r="E46" s="547"/>
      <c r="F46" s="547"/>
      <c r="G46" s="547"/>
      <c r="H46" s="547"/>
      <c r="I46" s="547"/>
      <c r="J46" s="547"/>
      <c r="K46" s="547"/>
      <c r="L46" s="547"/>
      <c r="M46" s="140"/>
      <c r="O46" s="249" t="str">
        <f t="shared" si="2"/>
        <v/>
      </c>
      <c r="P46" s="19">
        <v>3.11</v>
      </c>
      <c r="Q46" s="547" t="s">
        <v>31</v>
      </c>
      <c r="R46" s="547"/>
      <c r="S46" s="547"/>
      <c r="T46" s="547"/>
      <c r="U46" s="547"/>
      <c r="V46" s="547"/>
      <c r="W46" s="547"/>
      <c r="X46" s="547"/>
      <c r="Y46" s="70"/>
    </row>
    <row r="47" spans="3:25" s="18" customFormat="1" ht="16.5" hidden="1" customHeight="1" x14ac:dyDescent="0.3">
      <c r="C47" s="249"/>
      <c r="D47" s="19"/>
      <c r="E47" s="547"/>
      <c r="F47" s="547"/>
      <c r="G47" s="547"/>
      <c r="H47" s="547"/>
      <c r="I47" s="547"/>
      <c r="J47" s="547"/>
      <c r="K47" s="547"/>
      <c r="L47" s="547"/>
      <c r="M47" s="140"/>
      <c r="O47" s="249" t="str">
        <f t="shared" si="2"/>
        <v/>
      </c>
      <c r="P47" s="19">
        <v>3.12</v>
      </c>
      <c r="Q47" s="547" t="s">
        <v>32</v>
      </c>
      <c r="R47" s="547"/>
      <c r="S47" s="547"/>
      <c r="T47" s="547"/>
      <c r="U47" s="547"/>
      <c r="V47" s="547"/>
      <c r="W47" s="547"/>
      <c r="X47" s="547"/>
      <c r="Y47" s="70"/>
    </row>
    <row r="48" spans="3:25" s="18" customFormat="1" ht="16.5" hidden="1" customHeight="1" x14ac:dyDescent="0.3">
      <c r="C48" s="548"/>
      <c r="D48" s="548"/>
      <c r="E48" s="548"/>
      <c r="F48" s="548"/>
      <c r="G48" s="548"/>
      <c r="H48" s="548"/>
      <c r="I48" s="548"/>
      <c r="J48" s="548"/>
      <c r="K48" s="548"/>
      <c r="L48" s="548"/>
      <c r="M48" s="140"/>
      <c r="O48" s="548" t="s">
        <v>33</v>
      </c>
      <c r="P48" s="548"/>
      <c r="Q48" s="548"/>
      <c r="R48" s="548"/>
      <c r="S48" s="548"/>
      <c r="T48" s="548"/>
      <c r="U48" s="548"/>
      <c r="V48" s="548"/>
      <c r="W48" s="548"/>
      <c r="X48" s="548"/>
      <c r="Y48" s="69"/>
    </row>
    <row r="49" spans="3:25" s="18" customFormat="1" ht="16.5" hidden="1" customHeight="1" x14ac:dyDescent="0.3">
      <c r="C49" s="249"/>
      <c r="D49" s="19"/>
      <c r="E49" s="547"/>
      <c r="F49" s="547"/>
      <c r="G49" s="547"/>
      <c r="H49" s="547"/>
      <c r="I49" s="547"/>
      <c r="J49" s="547"/>
      <c r="K49" s="547"/>
      <c r="L49" s="547"/>
      <c r="M49" s="140"/>
      <c r="O49" s="249" t="str">
        <f>IF(Y49="X","M",IF(Z49="X","X",""))</f>
        <v/>
      </c>
      <c r="P49" s="19">
        <v>4.0999999999999996</v>
      </c>
      <c r="Q49" s="547" t="s">
        <v>34</v>
      </c>
      <c r="R49" s="547"/>
      <c r="S49" s="547"/>
      <c r="T49" s="547"/>
      <c r="U49" s="547"/>
      <c r="V49" s="547"/>
      <c r="W49" s="547"/>
      <c r="X49" s="547"/>
      <c r="Y49" s="70"/>
    </row>
    <row r="50" spans="3:25" s="18" customFormat="1" ht="16.5" hidden="1" customHeight="1" x14ac:dyDescent="0.3">
      <c r="C50" s="173"/>
      <c r="D50" s="21"/>
      <c r="E50" s="553"/>
      <c r="F50" s="554"/>
      <c r="G50" s="554"/>
      <c r="H50" s="554"/>
      <c r="I50" s="554"/>
      <c r="J50" s="554"/>
      <c r="K50" s="554"/>
      <c r="L50" s="555"/>
      <c r="M50" s="140"/>
      <c r="O50" s="173"/>
      <c r="P50" s="21">
        <v>4.2</v>
      </c>
      <c r="Q50" s="556" t="s">
        <v>35</v>
      </c>
      <c r="R50" s="554"/>
      <c r="S50" s="554"/>
      <c r="T50" s="554"/>
      <c r="U50" s="554"/>
      <c r="V50" s="554"/>
      <c r="W50" s="554"/>
      <c r="X50" s="555"/>
      <c r="Y50" s="69"/>
    </row>
    <row r="51" spans="3:25" s="18" customFormat="1" ht="16.5" hidden="1" customHeight="1" x14ac:dyDescent="0.3">
      <c r="C51" s="249"/>
      <c r="D51" s="19"/>
      <c r="E51" s="525"/>
      <c r="F51" s="526"/>
      <c r="G51" s="526"/>
      <c r="H51" s="526"/>
      <c r="I51" s="526"/>
      <c r="J51" s="526"/>
      <c r="K51" s="526"/>
      <c r="L51" s="527"/>
      <c r="M51" s="140"/>
      <c r="O51" s="249" t="str">
        <f t="shared" ref="O51:O57" si="3">IF(Y51="X","M",IF(Z51="X","X",""))</f>
        <v/>
      </c>
      <c r="P51" s="19" t="s">
        <v>36</v>
      </c>
      <c r="Q51" s="547" t="s">
        <v>37</v>
      </c>
      <c r="R51" s="547"/>
      <c r="S51" s="547"/>
      <c r="T51" s="547"/>
      <c r="U51" s="547"/>
      <c r="V51" s="547"/>
      <c r="W51" s="547"/>
      <c r="X51" s="547"/>
      <c r="Y51" s="70"/>
    </row>
    <row r="52" spans="3:25" s="18" customFormat="1" ht="16.5" hidden="1" customHeight="1" x14ac:dyDescent="0.3">
      <c r="C52" s="249"/>
      <c r="D52" s="19"/>
      <c r="E52" s="525"/>
      <c r="F52" s="526"/>
      <c r="G52" s="526"/>
      <c r="H52" s="526"/>
      <c r="I52" s="526"/>
      <c r="J52" s="526"/>
      <c r="K52" s="526"/>
      <c r="L52" s="527"/>
      <c r="M52" s="140"/>
      <c r="O52" s="249" t="str">
        <f t="shared" si="3"/>
        <v/>
      </c>
      <c r="P52" s="19" t="s">
        <v>38</v>
      </c>
      <c r="Q52" s="547" t="s">
        <v>39</v>
      </c>
      <c r="R52" s="547"/>
      <c r="S52" s="547"/>
      <c r="T52" s="547"/>
      <c r="U52" s="547"/>
      <c r="V52" s="547"/>
      <c r="W52" s="547"/>
      <c r="X52" s="547"/>
      <c r="Y52" s="70"/>
    </row>
    <row r="53" spans="3:25" s="18" customFormat="1" ht="16.5" hidden="1" customHeight="1" x14ac:dyDescent="0.3">
      <c r="C53" s="249"/>
      <c r="D53" s="19"/>
      <c r="E53" s="525"/>
      <c r="F53" s="526"/>
      <c r="G53" s="526"/>
      <c r="H53" s="526"/>
      <c r="I53" s="526"/>
      <c r="J53" s="526"/>
      <c r="K53" s="526"/>
      <c r="L53" s="527"/>
      <c r="M53" s="140"/>
      <c r="O53" s="249" t="str">
        <f t="shared" si="3"/>
        <v/>
      </c>
      <c r="P53" s="19" t="s">
        <v>40</v>
      </c>
      <c r="Q53" s="547" t="s">
        <v>41</v>
      </c>
      <c r="R53" s="547"/>
      <c r="S53" s="547"/>
      <c r="T53" s="547"/>
      <c r="U53" s="547"/>
      <c r="V53" s="547"/>
      <c r="W53" s="547"/>
      <c r="X53" s="547"/>
      <c r="Y53" s="70"/>
    </row>
    <row r="54" spans="3:25" s="18" customFormat="1" ht="16.5" hidden="1" customHeight="1" x14ac:dyDescent="0.3">
      <c r="C54" s="249"/>
      <c r="D54" s="19"/>
      <c r="E54" s="525"/>
      <c r="F54" s="526"/>
      <c r="G54" s="526"/>
      <c r="H54" s="526"/>
      <c r="I54" s="526"/>
      <c r="J54" s="526"/>
      <c r="K54" s="526"/>
      <c r="L54" s="527"/>
      <c r="M54" s="140"/>
      <c r="O54" s="249" t="str">
        <f t="shared" si="3"/>
        <v/>
      </c>
      <c r="P54" s="19" t="s">
        <v>42</v>
      </c>
      <c r="Q54" s="547" t="s">
        <v>43</v>
      </c>
      <c r="R54" s="547"/>
      <c r="S54" s="547"/>
      <c r="T54" s="547"/>
      <c r="U54" s="547"/>
      <c r="V54" s="547"/>
      <c r="W54" s="547"/>
      <c r="X54" s="547"/>
      <c r="Y54" s="70"/>
    </row>
    <row r="55" spans="3:25" s="18" customFormat="1" ht="16.5" hidden="1" customHeight="1" x14ac:dyDescent="0.3">
      <c r="C55" s="249"/>
      <c r="D55" s="19"/>
      <c r="E55" s="525"/>
      <c r="F55" s="526"/>
      <c r="G55" s="526"/>
      <c r="H55" s="526"/>
      <c r="I55" s="526"/>
      <c r="J55" s="526"/>
      <c r="K55" s="526"/>
      <c r="L55" s="527"/>
      <c r="M55" s="140"/>
      <c r="O55" s="249" t="str">
        <f t="shared" si="3"/>
        <v/>
      </c>
      <c r="P55" s="19" t="s">
        <v>44</v>
      </c>
      <c r="Q55" s="547" t="s">
        <v>45</v>
      </c>
      <c r="R55" s="547"/>
      <c r="S55" s="547"/>
      <c r="T55" s="547"/>
      <c r="U55" s="547"/>
      <c r="V55" s="547"/>
      <c r="W55" s="547"/>
      <c r="X55" s="547"/>
      <c r="Y55" s="70"/>
    </row>
    <row r="56" spans="3:25" s="18" customFormat="1" ht="16.5" hidden="1" customHeight="1" x14ac:dyDescent="0.3">
      <c r="C56" s="249"/>
      <c r="D56" s="19"/>
      <c r="E56" s="525"/>
      <c r="F56" s="526"/>
      <c r="G56" s="526"/>
      <c r="H56" s="526"/>
      <c r="I56" s="526"/>
      <c r="J56" s="526"/>
      <c r="K56" s="526"/>
      <c r="L56" s="527"/>
      <c r="M56" s="140"/>
      <c r="O56" s="249" t="str">
        <f t="shared" si="3"/>
        <v/>
      </c>
      <c r="P56" s="19" t="s">
        <v>46</v>
      </c>
      <c r="Q56" s="547" t="s">
        <v>47</v>
      </c>
      <c r="R56" s="547"/>
      <c r="S56" s="547"/>
      <c r="T56" s="547"/>
      <c r="U56" s="547"/>
      <c r="V56" s="547"/>
      <c r="W56" s="547"/>
      <c r="X56" s="547"/>
      <c r="Y56" s="70"/>
    </row>
    <row r="57" spans="3:25" s="18" customFormat="1" ht="16.5" hidden="1" customHeight="1" x14ac:dyDescent="0.3">
      <c r="C57" s="249"/>
      <c r="D57" s="19"/>
      <c r="E57" s="525"/>
      <c r="F57" s="526"/>
      <c r="G57" s="526"/>
      <c r="H57" s="526"/>
      <c r="I57" s="526"/>
      <c r="J57" s="526"/>
      <c r="K57" s="526"/>
      <c r="L57" s="527"/>
      <c r="M57" s="140"/>
      <c r="O57" s="249" t="str">
        <f t="shared" si="3"/>
        <v/>
      </c>
      <c r="P57" s="19" t="s">
        <v>48</v>
      </c>
      <c r="Q57" s="547" t="s">
        <v>49</v>
      </c>
      <c r="R57" s="547"/>
      <c r="S57" s="547"/>
      <c r="T57" s="547"/>
      <c r="U57" s="547"/>
      <c r="V57" s="547"/>
      <c r="W57" s="547"/>
      <c r="X57" s="547"/>
      <c r="Y57" s="70"/>
    </row>
    <row r="58" spans="3:25" s="18" customFormat="1" ht="16.5" hidden="1" customHeight="1" x14ac:dyDescent="0.3">
      <c r="C58" s="173"/>
      <c r="D58" s="21"/>
      <c r="E58" s="556"/>
      <c r="F58" s="556"/>
      <c r="G58" s="556"/>
      <c r="H58" s="556"/>
      <c r="I58" s="556"/>
      <c r="J58" s="556"/>
      <c r="K58" s="556"/>
      <c r="L58" s="556"/>
      <c r="M58" s="140"/>
      <c r="O58" s="173"/>
      <c r="P58" s="21">
        <v>4.3</v>
      </c>
      <c r="Q58" s="556" t="s">
        <v>50</v>
      </c>
      <c r="R58" s="556"/>
      <c r="S58" s="556"/>
      <c r="T58" s="556"/>
      <c r="U58" s="556"/>
      <c r="V58" s="556"/>
      <c r="W58" s="556"/>
      <c r="X58" s="556"/>
      <c r="Y58" s="69"/>
    </row>
    <row r="59" spans="3:25" s="18" customFormat="1" ht="16.5" hidden="1" customHeight="1" x14ac:dyDescent="0.3">
      <c r="C59" s="249"/>
      <c r="D59" s="19"/>
      <c r="E59" s="547"/>
      <c r="F59" s="547"/>
      <c r="G59" s="547"/>
      <c r="H59" s="547"/>
      <c r="I59" s="547"/>
      <c r="J59" s="547"/>
      <c r="K59" s="547"/>
      <c r="L59" s="547"/>
      <c r="M59" s="140"/>
      <c r="O59" s="249" t="str">
        <f t="shared" ref="O59:O63" si="4">IF(Y59="X","M",IF(Z59="X","X",""))</f>
        <v/>
      </c>
      <c r="P59" s="19" t="s">
        <v>51</v>
      </c>
      <c r="Q59" s="547" t="s">
        <v>52</v>
      </c>
      <c r="R59" s="547"/>
      <c r="S59" s="547"/>
      <c r="T59" s="547"/>
      <c r="U59" s="547"/>
      <c r="V59" s="547"/>
      <c r="W59" s="547"/>
      <c r="X59" s="547"/>
      <c r="Y59" s="70"/>
    </row>
    <row r="60" spans="3:25" s="18" customFormat="1" ht="16.5" hidden="1" customHeight="1" x14ac:dyDescent="0.3">
      <c r="C60" s="249"/>
      <c r="D60" s="19"/>
      <c r="E60" s="547"/>
      <c r="F60" s="547"/>
      <c r="G60" s="547"/>
      <c r="H60" s="547"/>
      <c r="I60" s="547"/>
      <c r="J60" s="547"/>
      <c r="K60" s="547"/>
      <c r="L60" s="547"/>
      <c r="M60" s="140"/>
      <c r="O60" s="249" t="str">
        <f t="shared" si="4"/>
        <v/>
      </c>
      <c r="P60" s="19" t="s">
        <v>53</v>
      </c>
      <c r="Q60" s="547" t="s">
        <v>54</v>
      </c>
      <c r="R60" s="547"/>
      <c r="S60" s="547"/>
      <c r="T60" s="547"/>
      <c r="U60" s="547"/>
      <c r="V60" s="547"/>
      <c r="W60" s="547"/>
      <c r="X60" s="547"/>
      <c r="Y60" s="70"/>
    </row>
    <row r="61" spans="3:25" s="18" customFormat="1" ht="16.5" hidden="1" customHeight="1" x14ac:dyDescent="0.3">
      <c r="C61" s="249"/>
      <c r="D61" s="19"/>
      <c r="E61" s="547"/>
      <c r="F61" s="547"/>
      <c r="G61" s="547"/>
      <c r="H61" s="547"/>
      <c r="I61" s="547"/>
      <c r="J61" s="547"/>
      <c r="K61" s="547"/>
      <c r="L61" s="547"/>
      <c r="M61" s="140"/>
      <c r="O61" s="249" t="str">
        <f t="shared" si="4"/>
        <v/>
      </c>
      <c r="P61" s="19" t="s">
        <v>55</v>
      </c>
      <c r="Q61" s="547" t="s">
        <v>56</v>
      </c>
      <c r="R61" s="547"/>
      <c r="S61" s="547"/>
      <c r="T61" s="547"/>
      <c r="U61" s="547"/>
      <c r="V61" s="547"/>
      <c r="W61" s="547"/>
      <c r="X61" s="547"/>
      <c r="Y61" s="70"/>
    </row>
    <row r="62" spans="3:25" s="18" customFormat="1" ht="16.5" hidden="1" customHeight="1" x14ac:dyDescent="0.3">
      <c r="C62" s="249"/>
      <c r="D62" s="19"/>
      <c r="E62" s="547"/>
      <c r="F62" s="547"/>
      <c r="G62" s="547"/>
      <c r="H62" s="547"/>
      <c r="I62" s="547"/>
      <c r="J62" s="547"/>
      <c r="K62" s="547"/>
      <c r="L62" s="547"/>
      <c r="M62" s="140"/>
      <c r="O62" s="249" t="str">
        <f t="shared" si="4"/>
        <v/>
      </c>
      <c r="P62" s="19" t="s">
        <v>57</v>
      </c>
      <c r="Q62" s="547" t="s">
        <v>58</v>
      </c>
      <c r="R62" s="547"/>
      <c r="S62" s="547"/>
      <c r="T62" s="547"/>
      <c r="U62" s="547"/>
      <c r="V62" s="547"/>
      <c r="W62" s="547"/>
      <c r="X62" s="547"/>
      <c r="Y62" s="70"/>
    </row>
    <row r="63" spans="3:25" s="18" customFormat="1" ht="16.5" hidden="1" customHeight="1" x14ac:dyDescent="0.3">
      <c r="C63" s="249"/>
      <c r="D63" s="19"/>
      <c r="E63" s="547"/>
      <c r="F63" s="547"/>
      <c r="G63" s="547"/>
      <c r="H63" s="547"/>
      <c r="I63" s="547"/>
      <c r="J63" s="547"/>
      <c r="K63" s="547"/>
      <c r="L63" s="547"/>
      <c r="M63" s="140"/>
      <c r="O63" s="249" t="str">
        <f t="shared" si="4"/>
        <v/>
      </c>
      <c r="P63" s="19" t="s">
        <v>59</v>
      </c>
      <c r="Q63" s="547" t="s">
        <v>60</v>
      </c>
      <c r="R63" s="547"/>
      <c r="S63" s="547"/>
      <c r="T63" s="547"/>
      <c r="U63" s="547"/>
      <c r="V63" s="547"/>
      <c r="W63" s="547"/>
      <c r="X63" s="547"/>
      <c r="Y63" s="70"/>
    </row>
    <row r="64" spans="3:25" s="18" customFormat="1" ht="16.5" hidden="1" customHeight="1" x14ac:dyDescent="0.3">
      <c r="C64" s="173"/>
      <c r="D64" s="21"/>
      <c r="E64" s="556"/>
      <c r="F64" s="556"/>
      <c r="G64" s="556"/>
      <c r="H64" s="556"/>
      <c r="I64" s="556"/>
      <c r="J64" s="556"/>
      <c r="K64" s="556"/>
      <c r="L64" s="556"/>
      <c r="M64" s="140"/>
      <c r="O64" s="173"/>
      <c r="P64" s="21">
        <v>4.4000000000000004</v>
      </c>
      <c r="Q64" s="556" t="s">
        <v>61</v>
      </c>
      <c r="R64" s="556"/>
      <c r="S64" s="556"/>
      <c r="T64" s="556"/>
      <c r="U64" s="556"/>
      <c r="V64" s="556"/>
      <c r="W64" s="556"/>
      <c r="X64" s="556"/>
      <c r="Y64" s="69"/>
    </row>
    <row r="65" spans="3:25" s="18" customFormat="1" ht="16.5" hidden="1" customHeight="1" x14ac:dyDescent="0.3">
      <c r="C65" s="249"/>
      <c r="D65" s="19"/>
      <c r="E65" s="547"/>
      <c r="F65" s="547"/>
      <c r="G65" s="547"/>
      <c r="H65" s="547"/>
      <c r="I65" s="547"/>
      <c r="J65" s="547"/>
      <c r="K65" s="547"/>
      <c r="L65" s="547"/>
      <c r="M65" s="140"/>
      <c r="O65" s="249" t="str">
        <f t="shared" ref="O65:O67" si="5">IF(Y65="X","M",IF(Z65="X","X",""))</f>
        <v/>
      </c>
      <c r="P65" s="19" t="s">
        <v>62</v>
      </c>
      <c r="Q65" s="547" t="s">
        <v>63</v>
      </c>
      <c r="R65" s="547"/>
      <c r="S65" s="547"/>
      <c r="T65" s="547"/>
      <c r="U65" s="547"/>
      <c r="V65" s="547"/>
      <c r="W65" s="547"/>
      <c r="X65" s="547"/>
      <c r="Y65" s="70"/>
    </row>
    <row r="66" spans="3:25" s="18" customFormat="1" ht="16.5" hidden="1" customHeight="1" x14ac:dyDescent="0.3">
      <c r="C66" s="249"/>
      <c r="D66" s="19"/>
      <c r="E66" s="547"/>
      <c r="F66" s="547"/>
      <c r="G66" s="547"/>
      <c r="H66" s="547"/>
      <c r="I66" s="547"/>
      <c r="J66" s="547"/>
      <c r="K66" s="547"/>
      <c r="L66" s="547"/>
      <c r="M66" s="140"/>
      <c r="O66" s="249" t="str">
        <f t="shared" si="5"/>
        <v/>
      </c>
      <c r="P66" s="19" t="s">
        <v>64</v>
      </c>
      <c r="Q66" s="547" t="s">
        <v>65</v>
      </c>
      <c r="R66" s="547"/>
      <c r="S66" s="547"/>
      <c r="T66" s="547"/>
      <c r="U66" s="547"/>
      <c r="V66" s="547"/>
      <c r="W66" s="547"/>
      <c r="X66" s="547"/>
      <c r="Y66" s="70"/>
    </row>
    <row r="67" spans="3:25" s="18" customFormat="1" ht="16.5" hidden="1" customHeight="1" x14ac:dyDescent="0.3">
      <c r="C67" s="249"/>
      <c r="D67" s="19"/>
      <c r="E67" s="547"/>
      <c r="F67" s="547"/>
      <c r="G67" s="547"/>
      <c r="H67" s="547"/>
      <c r="I67" s="547"/>
      <c r="J67" s="547"/>
      <c r="K67" s="547"/>
      <c r="L67" s="547"/>
      <c r="M67" s="140"/>
      <c r="O67" s="249" t="str">
        <f t="shared" si="5"/>
        <v/>
      </c>
      <c r="P67" s="19" t="s">
        <v>66</v>
      </c>
      <c r="Q67" s="547" t="s">
        <v>67</v>
      </c>
      <c r="R67" s="547"/>
      <c r="S67" s="547"/>
      <c r="T67" s="547"/>
      <c r="U67" s="547"/>
      <c r="V67" s="547"/>
      <c r="W67" s="547"/>
      <c r="X67" s="547"/>
      <c r="Y67" s="70"/>
    </row>
    <row r="68" spans="3:25" s="18" customFormat="1" ht="16.5" hidden="1" customHeight="1" x14ac:dyDescent="0.3">
      <c r="C68" s="173"/>
      <c r="D68" s="21"/>
      <c r="E68" s="556"/>
      <c r="F68" s="556"/>
      <c r="G68" s="556"/>
      <c r="H68" s="556"/>
      <c r="I68" s="556"/>
      <c r="J68" s="556"/>
      <c r="K68" s="556"/>
      <c r="L68" s="556"/>
      <c r="M68" s="140"/>
      <c r="O68" s="173"/>
      <c r="P68" s="21">
        <v>4.5</v>
      </c>
      <c r="Q68" s="556" t="s">
        <v>68</v>
      </c>
      <c r="R68" s="556"/>
      <c r="S68" s="556"/>
      <c r="T68" s="556"/>
      <c r="U68" s="556"/>
      <c r="V68" s="556"/>
      <c r="W68" s="556"/>
      <c r="X68" s="556"/>
      <c r="Y68" s="69"/>
    </row>
    <row r="69" spans="3:25" s="18" customFormat="1" ht="16.5" hidden="1" customHeight="1" x14ac:dyDescent="0.3">
      <c r="C69" s="249"/>
      <c r="D69" s="19"/>
      <c r="E69" s="547"/>
      <c r="F69" s="547"/>
      <c r="G69" s="547"/>
      <c r="H69" s="547"/>
      <c r="I69" s="547"/>
      <c r="J69" s="547"/>
      <c r="K69" s="547"/>
      <c r="L69" s="547"/>
      <c r="M69" s="140"/>
      <c r="O69" s="249" t="str">
        <f t="shared" ref="O69:O71" si="6">IF(Y69="X","M",IF(Z69="X","X",""))</f>
        <v/>
      </c>
      <c r="P69" s="19" t="s">
        <v>69</v>
      </c>
      <c r="Q69" s="547" t="s">
        <v>70</v>
      </c>
      <c r="R69" s="547"/>
      <c r="S69" s="547"/>
      <c r="T69" s="547"/>
      <c r="U69" s="547"/>
      <c r="V69" s="547"/>
      <c r="W69" s="547"/>
      <c r="X69" s="547"/>
      <c r="Y69" s="70"/>
    </row>
    <row r="70" spans="3:25" s="18" customFormat="1" ht="16.5" hidden="1" customHeight="1" x14ac:dyDescent="0.3">
      <c r="C70" s="249"/>
      <c r="D70" s="19"/>
      <c r="E70" s="547"/>
      <c r="F70" s="547"/>
      <c r="G70" s="547"/>
      <c r="H70" s="547"/>
      <c r="I70" s="547"/>
      <c r="J70" s="547"/>
      <c r="K70" s="547"/>
      <c r="L70" s="547"/>
      <c r="M70" s="140"/>
      <c r="O70" s="249" t="str">
        <f t="shared" si="6"/>
        <v/>
      </c>
      <c r="P70" s="19" t="s">
        <v>71</v>
      </c>
      <c r="Q70" s="547" t="s">
        <v>72</v>
      </c>
      <c r="R70" s="547"/>
      <c r="S70" s="547"/>
      <c r="T70" s="547"/>
      <c r="U70" s="547"/>
      <c r="V70" s="547"/>
      <c r="W70" s="547"/>
      <c r="X70" s="547"/>
      <c r="Y70" s="70"/>
    </row>
    <row r="71" spans="3:25" s="18" customFormat="1" ht="16.5" hidden="1" customHeight="1" x14ac:dyDescent="0.3">
      <c r="C71" s="249"/>
      <c r="D71" s="19"/>
      <c r="E71" s="547"/>
      <c r="F71" s="547"/>
      <c r="G71" s="547"/>
      <c r="H71" s="547"/>
      <c r="I71" s="547"/>
      <c r="J71" s="547"/>
      <c r="K71" s="547"/>
      <c r="L71" s="547"/>
      <c r="M71" s="140"/>
      <c r="O71" s="249" t="str">
        <f t="shared" si="6"/>
        <v/>
      </c>
      <c r="P71" s="19" t="s">
        <v>73</v>
      </c>
      <c r="Q71" s="547" t="s">
        <v>74</v>
      </c>
      <c r="R71" s="547"/>
      <c r="S71" s="547"/>
      <c r="T71" s="547"/>
      <c r="U71" s="547"/>
      <c r="V71" s="547"/>
      <c r="W71" s="547"/>
      <c r="X71" s="547"/>
      <c r="Y71" s="70"/>
    </row>
    <row r="72" spans="3:25" s="18" customFormat="1" ht="16.5" hidden="1" customHeight="1" x14ac:dyDescent="0.3">
      <c r="C72" s="173"/>
      <c r="D72" s="21"/>
      <c r="E72" s="556"/>
      <c r="F72" s="556"/>
      <c r="G72" s="556"/>
      <c r="H72" s="556"/>
      <c r="I72" s="556"/>
      <c r="J72" s="556"/>
      <c r="K72" s="556"/>
      <c r="L72" s="556"/>
      <c r="M72" s="140"/>
      <c r="O72" s="173"/>
      <c r="P72" s="21">
        <v>4.5999999999999996</v>
      </c>
      <c r="Q72" s="556" t="s">
        <v>75</v>
      </c>
      <c r="R72" s="556"/>
      <c r="S72" s="556"/>
      <c r="T72" s="556"/>
      <c r="U72" s="556"/>
      <c r="V72" s="556"/>
      <c r="W72" s="556"/>
      <c r="X72" s="556"/>
      <c r="Y72" s="69"/>
    </row>
    <row r="73" spans="3:25" s="18" customFormat="1" ht="16.5" hidden="1" customHeight="1" x14ac:dyDescent="0.3">
      <c r="C73" s="249"/>
      <c r="D73" s="19"/>
      <c r="E73" s="547"/>
      <c r="F73" s="547"/>
      <c r="G73" s="547"/>
      <c r="H73" s="547"/>
      <c r="I73" s="547"/>
      <c r="J73" s="547"/>
      <c r="K73" s="547"/>
      <c r="L73" s="547"/>
      <c r="M73" s="140"/>
      <c r="O73" s="249" t="str">
        <f t="shared" ref="O73:O76" si="7">IF(Y73="X","M",IF(Z73="X","X",""))</f>
        <v/>
      </c>
      <c r="P73" s="19" t="s">
        <v>76</v>
      </c>
      <c r="Q73" s="547" t="s">
        <v>77</v>
      </c>
      <c r="R73" s="547"/>
      <c r="S73" s="547"/>
      <c r="T73" s="547"/>
      <c r="U73" s="547"/>
      <c r="V73" s="547"/>
      <c r="W73" s="547"/>
      <c r="X73" s="547"/>
      <c r="Y73" s="70"/>
    </row>
    <row r="74" spans="3:25" s="18" customFormat="1" ht="16.5" hidden="1" customHeight="1" x14ac:dyDescent="0.3">
      <c r="C74" s="249"/>
      <c r="D74" s="19"/>
      <c r="E74" s="547"/>
      <c r="F74" s="547"/>
      <c r="G74" s="547"/>
      <c r="H74" s="547"/>
      <c r="I74" s="547"/>
      <c r="J74" s="547"/>
      <c r="K74" s="547"/>
      <c r="L74" s="547"/>
      <c r="M74" s="140"/>
      <c r="O74" s="249" t="str">
        <f t="shared" si="7"/>
        <v/>
      </c>
      <c r="P74" s="19" t="s">
        <v>78</v>
      </c>
      <c r="Q74" s="547" t="s">
        <v>79</v>
      </c>
      <c r="R74" s="547"/>
      <c r="S74" s="547"/>
      <c r="T74" s="547"/>
      <c r="U74" s="547"/>
      <c r="V74" s="547"/>
      <c r="W74" s="547"/>
      <c r="X74" s="547"/>
      <c r="Y74" s="70"/>
    </row>
    <row r="75" spans="3:25" s="18" customFormat="1" ht="16.5" hidden="1" customHeight="1" x14ac:dyDescent="0.3">
      <c r="C75" s="249"/>
      <c r="D75" s="19"/>
      <c r="E75" s="547"/>
      <c r="F75" s="547"/>
      <c r="G75" s="547"/>
      <c r="H75" s="547"/>
      <c r="I75" s="547"/>
      <c r="J75" s="547"/>
      <c r="K75" s="547"/>
      <c r="L75" s="547"/>
      <c r="M75" s="140"/>
      <c r="O75" s="249" t="str">
        <f t="shared" si="7"/>
        <v/>
      </c>
      <c r="P75" s="19" t="s">
        <v>80</v>
      </c>
      <c r="Q75" s="547" t="s">
        <v>81</v>
      </c>
      <c r="R75" s="547"/>
      <c r="S75" s="547"/>
      <c r="T75" s="547"/>
      <c r="U75" s="547"/>
      <c r="V75" s="547"/>
      <c r="W75" s="547"/>
      <c r="X75" s="547"/>
      <c r="Y75" s="70"/>
    </row>
    <row r="76" spans="3:25" s="18" customFormat="1" ht="16.5" hidden="1" customHeight="1" x14ac:dyDescent="0.3">
      <c r="C76" s="249"/>
      <c r="D76" s="19"/>
      <c r="E76" s="547"/>
      <c r="F76" s="547"/>
      <c r="G76" s="547"/>
      <c r="H76" s="547"/>
      <c r="I76" s="547"/>
      <c r="J76" s="547"/>
      <c r="K76" s="547"/>
      <c r="L76" s="547"/>
      <c r="M76" s="140"/>
      <c r="O76" s="249" t="str">
        <f t="shared" si="7"/>
        <v/>
      </c>
      <c r="P76" s="19" t="s">
        <v>82</v>
      </c>
      <c r="Q76" s="547" t="s">
        <v>83</v>
      </c>
      <c r="R76" s="547"/>
      <c r="S76" s="547"/>
      <c r="T76" s="547"/>
      <c r="U76" s="547"/>
      <c r="V76" s="547"/>
      <c r="W76" s="547"/>
      <c r="X76" s="547"/>
      <c r="Y76" s="70"/>
    </row>
    <row r="77" spans="3:25" s="18" customFormat="1" ht="16.5" hidden="1" customHeight="1" x14ac:dyDescent="0.3">
      <c r="C77" s="173"/>
      <c r="D77" s="21"/>
      <c r="E77" s="556"/>
      <c r="F77" s="556"/>
      <c r="G77" s="556"/>
      <c r="H77" s="556"/>
      <c r="I77" s="556"/>
      <c r="J77" s="556"/>
      <c r="K77" s="556"/>
      <c r="L77" s="556"/>
      <c r="M77" s="140"/>
      <c r="O77" s="173"/>
      <c r="P77" s="21">
        <v>4.7</v>
      </c>
      <c r="Q77" s="556" t="s">
        <v>84</v>
      </c>
      <c r="R77" s="556"/>
      <c r="S77" s="556"/>
      <c r="T77" s="556"/>
      <c r="U77" s="556"/>
      <c r="V77" s="556"/>
      <c r="W77" s="556"/>
      <c r="X77" s="556"/>
      <c r="Y77" s="69"/>
    </row>
    <row r="78" spans="3:25" s="18" customFormat="1" ht="16.5" hidden="1" customHeight="1" x14ac:dyDescent="0.3">
      <c r="C78" s="249"/>
      <c r="D78" s="19"/>
      <c r="E78" s="547"/>
      <c r="F78" s="547"/>
      <c r="G78" s="547"/>
      <c r="H78" s="547"/>
      <c r="I78" s="547"/>
      <c r="J78" s="547"/>
      <c r="K78" s="547"/>
      <c r="L78" s="547"/>
      <c r="M78" s="140"/>
      <c r="O78" s="249" t="str">
        <f t="shared" ref="O78:O80" si="8">IF(Y78="X","M",IF(Z78="X","X",""))</f>
        <v/>
      </c>
      <c r="P78" s="19" t="s">
        <v>85</v>
      </c>
      <c r="Q78" s="547" t="s">
        <v>86</v>
      </c>
      <c r="R78" s="547"/>
      <c r="S78" s="547"/>
      <c r="T78" s="547"/>
      <c r="U78" s="547"/>
      <c r="V78" s="547"/>
      <c r="W78" s="547"/>
      <c r="X78" s="547"/>
      <c r="Y78" s="70"/>
    </row>
    <row r="79" spans="3:25" s="18" customFormat="1" ht="16.5" hidden="1" customHeight="1" x14ac:dyDescent="0.3">
      <c r="C79" s="249"/>
      <c r="D79" s="19"/>
      <c r="E79" s="547"/>
      <c r="F79" s="547"/>
      <c r="G79" s="547"/>
      <c r="H79" s="547"/>
      <c r="I79" s="547"/>
      <c r="J79" s="547"/>
      <c r="K79" s="547"/>
      <c r="L79" s="547"/>
      <c r="M79" s="140"/>
      <c r="O79" s="249" t="str">
        <f t="shared" si="8"/>
        <v/>
      </c>
      <c r="P79" s="19" t="s">
        <v>87</v>
      </c>
      <c r="Q79" s="547" t="s">
        <v>88</v>
      </c>
      <c r="R79" s="547"/>
      <c r="S79" s="547"/>
      <c r="T79" s="547"/>
      <c r="U79" s="547"/>
      <c r="V79" s="547"/>
      <c r="W79" s="547"/>
      <c r="X79" s="547"/>
      <c r="Y79" s="70"/>
    </row>
    <row r="80" spans="3:25" s="18" customFormat="1" ht="16.5" hidden="1" customHeight="1" x14ac:dyDescent="0.3">
      <c r="C80" s="249"/>
      <c r="D80" s="19"/>
      <c r="E80" s="547"/>
      <c r="F80" s="547"/>
      <c r="G80" s="547"/>
      <c r="H80" s="547"/>
      <c r="I80" s="547"/>
      <c r="J80" s="547"/>
      <c r="K80" s="547"/>
      <c r="L80" s="547"/>
      <c r="M80" s="140"/>
      <c r="O80" s="249" t="str">
        <f t="shared" si="8"/>
        <v/>
      </c>
      <c r="P80" s="19" t="s">
        <v>89</v>
      </c>
      <c r="Q80" s="547" t="s">
        <v>90</v>
      </c>
      <c r="R80" s="547"/>
      <c r="S80" s="547"/>
      <c r="T80" s="547"/>
      <c r="U80" s="547"/>
      <c r="V80" s="547"/>
      <c r="W80" s="547"/>
      <c r="X80" s="547"/>
      <c r="Y80" s="70"/>
    </row>
    <row r="81" spans="3:25" s="18" customFormat="1" ht="16.5" hidden="1" customHeight="1" x14ac:dyDescent="0.3">
      <c r="C81" s="548"/>
      <c r="D81" s="548"/>
      <c r="E81" s="548"/>
      <c r="F81" s="548"/>
      <c r="G81" s="548"/>
      <c r="H81" s="548"/>
      <c r="I81" s="548"/>
      <c r="J81" s="548"/>
      <c r="K81" s="548"/>
      <c r="L81" s="548"/>
      <c r="M81" s="140"/>
      <c r="O81" s="548" t="s">
        <v>91</v>
      </c>
      <c r="P81" s="548"/>
      <c r="Q81" s="548"/>
      <c r="R81" s="548"/>
      <c r="S81" s="548"/>
      <c r="T81" s="548"/>
      <c r="U81" s="548"/>
      <c r="V81" s="548"/>
      <c r="W81" s="548"/>
      <c r="X81" s="548"/>
      <c r="Y81" s="69"/>
    </row>
    <row r="82" spans="3:25" s="18" customFormat="1" ht="16.5" hidden="1" customHeight="1" x14ac:dyDescent="0.3">
      <c r="C82" s="249"/>
      <c r="D82" s="19"/>
      <c r="E82" s="547"/>
      <c r="F82" s="547"/>
      <c r="G82" s="547"/>
      <c r="H82" s="547"/>
      <c r="I82" s="547"/>
      <c r="J82" s="547"/>
      <c r="K82" s="547"/>
      <c r="L82" s="547"/>
      <c r="M82" s="140"/>
      <c r="O82" s="249" t="str">
        <f>IF(Y82="X","M",IF(Z82="X","X",""))</f>
        <v/>
      </c>
      <c r="P82" s="19">
        <v>5.0999999999999996</v>
      </c>
      <c r="Q82" s="547" t="s">
        <v>92</v>
      </c>
      <c r="R82" s="547"/>
      <c r="S82" s="547"/>
      <c r="T82" s="547"/>
      <c r="U82" s="547"/>
      <c r="V82" s="547"/>
      <c r="W82" s="547"/>
      <c r="X82" s="547"/>
      <c r="Y82" s="70"/>
    </row>
    <row r="83" spans="3:25" s="18" customFormat="1" ht="16.5" hidden="1" customHeight="1" x14ac:dyDescent="0.3">
      <c r="D83" s="21"/>
      <c r="E83" s="556"/>
      <c r="F83" s="556"/>
      <c r="G83" s="556"/>
      <c r="H83" s="556"/>
      <c r="I83" s="556"/>
      <c r="J83" s="556"/>
      <c r="K83" s="556"/>
      <c r="L83" s="556"/>
      <c r="M83" s="140"/>
      <c r="P83" s="21">
        <v>5.2</v>
      </c>
      <c r="Q83" s="556" t="s">
        <v>93</v>
      </c>
      <c r="R83" s="556"/>
      <c r="S83" s="556"/>
      <c r="T83" s="556"/>
      <c r="U83" s="556"/>
      <c r="V83" s="556"/>
      <c r="W83" s="556"/>
      <c r="X83" s="556"/>
      <c r="Y83" s="69"/>
    </row>
    <row r="84" spans="3:25" s="18" customFormat="1" ht="16.5" hidden="1" customHeight="1" x14ac:dyDescent="0.3">
      <c r="C84" s="249"/>
      <c r="D84" s="19"/>
      <c r="E84" s="547"/>
      <c r="F84" s="547"/>
      <c r="G84" s="547"/>
      <c r="H84" s="547"/>
      <c r="I84" s="547"/>
      <c r="J84" s="547"/>
      <c r="K84" s="547"/>
      <c r="L84" s="547"/>
      <c r="M84" s="140"/>
      <c r="O84" s="249" t="str">
        <f t="shared" ref="O84:O85" si="9">IF(Y84="X","M",IF(Z84="X","X",""))</f>
        <v/>
      </c>
      <c r="P84" s="19" t="s">
        <v>94</v>
      </c>
      <c r="Q84" s="547" t="s">
        <v>95</v>
      </c>
      <c r="R84" s="547"/>
      <c r="S84" s="547"/>
      <c r="T84" s="547"/>
      <c r="U84" s="547"/>
      <c r="V84" s="547"/>
      <c r="W84" s="547"/>
      <c r="X84" s="547"/>
      <c r="Y84" s="70"/>
    </row>
    <row r="85" spans="3:25" s="18" customFormat="1" ht="16.5" hidden="1" customHeight="1" x14ac:dyDescent="0.3">
      <c r="C85" s="249"/>
      <c r="D85" s="19"/>
      <c r="E85" s="547"/>
      <c r="F85" s="547"/>
      <c r="G85" s="547"/>
      <c r="H85" s="547"/>
      <c r="I85" s="547"/>
      <c r="J85" s="547"/>
      <c r="K85" s="547"/>
      <c r="L85" s="547"/>
      <c r="M85" s="140"/>
      <c r="O85" s="249" t="str">
        <f t="shared" si="9"/>
        <v/>
      </c>
      <c r="P85" s="19" t="s">
        <v>96</v>
      </c>
      <c r="Q85" s="547" t="s">
        <v>97</v>
      </c>
      <c r="R85" s="547"/>
      <c r="S85" s="547"/>
      <c r="T85" s="547"/>
      <c r="U85" s="547"/>
      <c r="V85" s="547"/>
      <c r="W85" s="547"/>
      <c r="X85" s="547"/>
      <c r="Y85" s="70"/>
    </row>
    <row r="86" spans="3:25" s="18" customFormat="1" ht="16.5" hidden="1" customHeight="1" x14ac:dyDescent="0.3">
      <c r="D86" s="21"/>
      <c r="E86" s="556"/>
      <c r="F86" s="556"/>
      <c r="G86" s="556"/>
      <c r="H86" s="556"/>
      <c r="I86" s="556"/>
      <c r="J86" s="556"/>
      <c r="K86" s="556"/>
      <c r="L86" s="556"/>
      <c r="M86" s="140"/>
      <c r="P86" s="21">
        <v>5.3</v>
      </c>
      <c r="Q86" s="556" t="s">
        <v>98</v>
      </c>
      <c r="R86" s="556"/>
      <c r="S86" s="556"/>
      <c r="T86" s="556"/>
      <c r="U86" s="556"/>
      <c r="V86" s="556"/>
      <c r="W86" s="556"/>
      <c r="X86" s="556"/>
      <c r="Y86" s="69"/>
    </row>
    <row r="87" spans="3:25" s="18" customFormat="1" ht="16.5" hidden="1" customHeight="1" x14ac:dyDescent="0.3">
      <c r="C87" s="249"/>
      <c r="D87" s="19"/>
      <c r="E87" s="547"/>
      <c r="F87" s="547"/>
      <c r="G87" s="547"/>
      <c r="H87" s="547"/>
      <c r="I87" s="547"/>
      <c r="J87" s="547"/>
      <c r="K87" s="547"/>
      <c r="L87" s="547"/>
      <c r="M87" s="140"/>
      <c r="O87" s="249" t="str">
        <f t="shared" ref="O87:O91" si="10">IF(Y87="X","M",IF(Z87="X","X",""))</f>
        <v/>
      </c>
      <c r="P87" s="19" t="s">
        <v>99</v>
      </c>
      <c r="Q87" s="547" t="s">
        <v>100</v>
      </c>
      <c r="R87" s="547"/>
      <c r="S87" s="547"/>
      <c r="T87" s="547"/>
      <c r="U87" s="547"/>
      <c r="V87" s="547"/>
      <c r="W87" s="547"/>
      <c r="X87" s="547"/>
      <c r="Y87" s="70"/>
    </row>
    <row r="88" spans="3:25" s="18" customFormat="1" ht="16.5" hidden="1" customHeight="1" x14ac:dyDescent="0.3">
      <c r="C88" s="249"/>
      <c r="D88" s="19"/>
      <c r="E88" s="547"/>
      <c r="F88" s="547"/>
      <c r="G88" s="547"/>
      <c r="H88" s="547"/>
      <c r="I88" s="547"/>
      <c r="J88" s="547"/>
      <c r="K88" s="547"/>
      <c r="L88" s="547"/>
      <c r="M88" s="140"/>
      <c r="O88" s="249" t="str">
        <f t="shared" si="10"/>
        <v/>
      </c>
      <c r="P88" s="19" t="s">
        <v>101</v>
      </c>
      <c r="Q88" s="547" t="s">
        <v>102</v>
      </c>
      <c r="R88" s="547"/>
      <c r="S88" s="547"/>
      <c r="T88" s="547"/>
      <c r="U88" s="547"/>
      <c r="V88" s="547"/>
      <c r="W88" s="547"/>
      <c r="X88" s="547"/>
      <c r="Y88" s="70"/>
    </row>
    <row r="89" spans="3:25" s="18" customFormat="1" ht="16.5" hidden="1" customHeight="1" x14ac:dyDescent="0.3">
      <c r="C89" s="249"/>
      <c r="D89" s="19"/>
      <c r="E89" s="547"/>
      <c r="F89" s="547"/>
      <c r="G89" s="547"/>
      <c r="H89" s="547"/>
      <c r="I89" s="547"/>
      <c r="J89" s="547"/>
      <c r="K89" s="547"/>
      <c r="L89" s="547"/>
      <c r="M89" s="140"/>
      <c r="O89" s="249" t="str">
        <f t="shared" si="10"/>
        <v/>
      </c>
      <c r="P89" s="19" t="s">
        <v>103</v>
      </c>
      <c r="Q89" s="547" t="s">
        <v>104</v>
      </c>
      <c r="R89" s="547"/>
      <c r="S89" s="547"/>
      <c r="T89" s="547"/>
      <c r="U89" s="547"/>
      <c r="V89" s="547"/>
      <c r="W89" s="547"/>
      <c r="X89" s="547"/>
      <c r="Y89" s="70"/>
    </row>
    <row r="90" spans="3:25" s="18" customFormat="1" ht="16.5" hidden="1" customHeight="1" x14ac:dyDescent="0.3">
      <c r="C90" s="249"/>
      <c r="D90" s="19"/>
      <c r="E90" s="547"/>
      <c r="F90" s="547"/>
      <c r="G90" s="547"/>
      <c r="H90" s="547"/>
      <c r="I90" s="547"/>
      <c r="J90" s="547"/>
      <c r="K90" s="547"/>
      <c r="L90" s="547"/>
      <c r="M90" s="140"/>
      <c r="O90" s="249" t="str">
        <f t="shared" si="10"/>
        <v/>
      </c>
      <c r="P90" s="19" t="s">
        <v>105</v>
      </c>
      <c r="Q90" s="547" t="s">
        <v>106</v>
      </c>
      <c r="R90" s="547"/>
      <c r="S90" s="547"/>
      <c r="T90" s="547"/>
      <c r="U90" s="547"/>
      <c r="V90" s="547"/>
      <c r="W90" s="547"/>
      <c r="X90" s="547"/>
      <c r="Y90" s="70"/>
    </row>
    <row r="91" spans="3:25" s="18" customFormat="1" ht="16.5" hidden="1" customHeight="1" x14ac:dyDescent="0.3">
      <c r="C91" s="249"/>
      <c r="D91" s="19"/>
      <c r="E91" s="547"/>
      <c r="F91" s="547"/>
      <c r="G91" s="547"/>
      <c r="H91" s="547"/>
      <c r="I91" s="547"/>
      <c r="J91" s="547"/>
      <c r="K91" s="547"/>
      <c r="L91" s="547"/>
      <c r="M91" s="140"/>
      <c r="O91" s="249" t="str">
        <f t="shared" si="10"/>
        <v/>
      </c>
      <c r="P91" s="19" t="s">
        <v>107</v>
      </c>
      <c r="Q91" s="547" t="s">
        <v>108</v>
      </c>
      <c r="R91" s="547"/>
      <c r="S91" s="547"/>
      <c r="T91" s="547"/>
      <c r="U91" s="547"/>
      <c r="V91" s="547"/>
      <c r="W91" s="547"/>
      <c r="X91" s="547"/>
      <c r="Y91" s="70"/>
    </row>
    <row r="92" spans="3:25" s="18" customFormat="1" ht="16.5" hidden="1" customHeight="1" x14ac:dyDescent="0.3">
      <c r="D92" s="21"/>
      <c r="E92" s="556"/>
      <c r="F92" s="556"/>
      <c r="G92" s="556"/>
      <c r="H92" s="556"/>
      <c r="I92" s="556"/>
      <c r="J92" s="556"/>
      <c r="K92" s="556"/>
      <c r="L92" s="556"/>
      <c r="M92" s="140"/>
      <c r="P92" s="21">
        <v>5.4</v>
      </c>
      <c r="Q92" s="556" t="s">
        <v>109</v>
      </c>
      <c r="R92" s="556"/>
      <c r="S92" s="556"/>
      <c r="T92" s="556"/>
      <c r="U92" s="556"/>
      <c r="V92" s="556"/>
      <c r="W92" s="556"/>
      <c r="X92" s="556"/>
      <c r="Y92" s="69"/>
    </row>
    <row r="93" spans="3:25" s="18" customFormat="1" ht="16.5" hidden="1" customHeight="1" x14ac:dyDescent="0.3">
      <c r="C93" s="249"/>
      <c r="D93" s="19"/>
      <c r="E93" s="547"/>
      <c r="F93" s="547"/>
      <c r="G93" s="547"/>
      <c r="H93" s="547"/>
      <c r="I93" s="547"/>
      <c r="J93" s="547"/>
      <c r="K93" s="547"/>
      <c r="L93" s="547"/>
      <c r="M93" s="140"/>
      <c r="O93" s="249" t="str">
        <f t="shared" ref="O93:O95" si="11">IF(Y93="X","M",IF(Z93="X","X",""))</f>
        <v/>
      </c>
      <c r="P93" s="19" t="s">
        <v>110</v>
      </c>
      <c r="Q93" s="547" t="s">
        <v>111</v>
      </c>
      <c r="R93" s="547"/>
      <c r="S93" s="547"/>
      <c r="T93" s="547"/>
      <c r="U93" s="547"/>
      <c r="V93" s="547"/>
      <c r="W93" s="547"/>
      <c r="X93" s="547"/>
      <c r="Y93" s="70"/>
    </row>
    <row r="94" spans="3:25" s="18" customFormat="1" ht="16.5" hidden="1" customHeight="1" x14ac:dyDescent="0.3">
      <c r="C94" s="249"/>
      <c r="D94" s="19"/>
      <c r="E94" s="547"/>
      <c r="F94" s="547"/>
      <c r="G94" s="547"/>
      <c r="H94" s="547"/>
      <c r="I94" s="547"/>
      <c r="J94" s="547"/>
      <c r="K94" s="547"/>
      <c r="L94" s="547"/>
      <c r="M94" s="140"/>
      <c r="O94" s="249" t="str">
        <f t="shared" si="11"/>
        <v/>
      </c>
      <c r="P94" s="19" t="s">
        <v>112</v>
      </c>
      <c r="Q94" s="547" t="s">
        <v>113</v>
      </c>
      <c r="R94" s="547"/>
      <c r="S94" s="547"/>
      <c r="T94" s="547"/>
      <c r="U94" s="547"/>
      <c r="V94" s="547"/>
      <c r="W94" s="547"/>
      <c r="X94" s="547"/>
      <c r="Y94" s="70"/>
    </row>
    <row r="95" spans="3:25" s="18" customFormat="1" ht="16.5" hidden="1" customHeight="1" x14ac:dyDescent="0.3">
      <c r="C95" s="249"/>
      <c r="D95" s="19"/>
      <c r="E95" s="547"/>
      <c r="F95" s="547"/>
      <c r="G95" s="547"/>
      <c r="H95" s="547"/>
      <c r="I95" s="547"/>
      <c r="J95" s="547"/>
      <c r="K95" s="547"/>
      <c r="L95" s="547"/>
      <c r="M95" s="140"/>
      <c r="O95" s="249" t="str">
        <f t="shared" si="11"/>
        <v/>
      </c>
      <c r="P95" s="19" t="s">
        <v>114</v>
      </c>
      <c r="Q95" s="547" t="s">
        <v>115</v>
      </c>
      <c r="R95" s="547"/>
      <c r="S95" s="547"/>
      <c r="T95" s="547"/>
      <c r="U95" s="547"/>
      <c r="V95" s="547"/>
      <c r="W95" s="547"/>
      <c r="X95" s="547"/>
      <c r="Y95" s="70"/>
    </row>
    <row r="96" spans="3:25" s="18" customFormat="1" ht="16.5" hidden="1" customHeight="1" x14ac:dyDescent="0.3">
      <c r="D96" s="21"/>
      <c r="E96" s="556"/>
      <c r="F96" s="556"/>
      <c r="G96" s="556"/>
      <c r="H96" s="556"/>
      <c r="I96" s="556"/>
      <c r="J96" s="556"/>
      <c r="K96" s="556"/>
      <c r="L96" s="556"/>
      <c r="M96" s="140"/>
      <c r="P96" s="21">
        <v>5.6</v>
      </c>
      <c r="Q96" s="556" t="s">
        <v>116</v>
      </c>
      <c r="R96" s="556"/>
      <c r="S96" s="556"/>
      <c r="T96" s="556"/>
      <c r="U96" s="556"/>
      <c r="V96" s="556"/>
      <c r="W96" s="556"/>
      <c r="X96" s="556"/>
      <c r="Y96" s="69"/>
    </row>
    <row r="97" spans="3:25" s="18" customFormat="1" ht="16.5" hidden="1" customHeight="1" x14ac:dyDescent="0.3">
      <c r="C97" s="249"/>
      <c r="D97" s="19"/>
      <c r="E97" s="547"/>
      <c r="F97" s="547"/>
      <c r="G97" s="547"/>
      <c r="H97" s="547"/>
      <c r="I97" s="547"/>
      <c r="J97" s="547"/>
      <c r="K97" s="547"/>
      <c r="L97" s="547"/>
      <c r="M97" s="140"/>
      <c r="O97" s="249" t="str">
        <f t="shared" ref="O97:O98" si="12">IF(Y97="X","M",IF(Z97="X","X",""))</f>
        <v/>
      </c>
      <c r="P97" s="19" t="s">
        <v>117</v>
      </c>
      <c r="Q97" s="547" t="s">
        <v>118</v>
      </c>
      <c r="R97" s="547"/>
      <c r="S97" s="547"/>
      <c r="T97" s="547"/>
      <c r="U97" s="547"/>
      <c r="V97" s="547"/>
      <c r="W97" s="547"/>
      <c r="X97" s="547"/>
      <c r="Y97" s="70"/>
    </row>
    <row r="98" spans="3:25" s="18" customFormat="1" ht="16.5" hidden="1" customHeight="1" x14ac:dyDescent="0.3">
      <c r="C98" s="249"/>
      <c r="D98" s="19"/>
      <c r="E98" s="547"/>
      <c r="F98" s="547"/>
      <c r="G98" s="547"/>
      <c r="H98" s="547"/>
      <c r="I98" s="547"/>
      <c r="J98" s="547"/>
      <c r="K98" s="547"/>
      <c r="L98" s="547"/>
      <c r="M98" s="140"/>
      <c r="O98" s="249" t="str">
        <f t="shared" si="12"/>
        <v/>
      </c>
      <c r="P98" s="19" t="s">
        <v>119</v>
      </c>
      <c r="Q98" s="547" t="s">
        <v>120</v>
      </c>
      <c r="R98" s="547"/>
      <c r="S98" s="547"/>
      <c r="T98" s="547"/>
      <c r="U98" s="547"/>
      <c r="V98" s="547"/>
      <c r="W98" s="547"/>
      <c r="X98" s="547"/>
      <c r="Y98" s="70"/>
    </row>
    <row r="99" spans="3:25" s="18" customFormat="1" ht="16.5" hidden="1" customHeight="1" x14ac:dyDescent="0.3">
      <c r="D99" s="21"/>
      <c r="E99" s="556"/>
      <c r="F99" s="556"/>
      <c r="G99" s="556"/>
      <c r="H99" s="556"/>
      <c r="I99" s="556"/>
      <c r="J99" s="556"/>
      <c r="K99" s="556"/>
      <c r="L99" s="556"/>
      <c r="M99" s="140"/>
      <c r="P99" s="21">
        <v>5.7</v>
      </c>
      <c r="Q99" s="556" t="s">
        <v>121</v>
      </c>
      <c r="R99" s="556"/>
      <c r="S99" s="556"/>
      <c r="T99" s="556"/>
      <c r="U99" s="556"/>
      <c r="V99" s="556"/>
      <c r="W99" s="556"/>
      <c r="X99" s="556"/>
      <c r="Y99" s="69"/>
    </row>
    <row r="100" spans="3:25" s="18" customFormat="1" ht="16.5" hidden="1" customHeight="1" x14ac:dyDescent="0.3">
      <c r="C100" s="249"/>
      <c r="D100" s="19"/>
      <c r="E100" s="547"/>
      <c r="F100" s="547"/>
      <c r="G100" s="547"/>
      <c r="H100" s="547"/>
      <c r="I100" s="547"/>
      <c r="J100" s="547"/>
      <c r="K100" s="547"/>
      <c r="L100" s="547"/>
      <c r="M100" s="140"/>
      <c r="O100" s="249" t="str">
        <f t="shared" ref="O100:O108" si="13">IF(Y100="X","M",IF(Z100="X","X",""))</f>
        <v/>
      </c>
      <c r="P100" s="19" t="s">
        <v>122</v>
      </c>
      <c r="Q100" s="547" t="s">
        <v>123</v>
      </c>
      <c r="R100" s="547"/>
      <c r="S100" s="547"/>
      <c r="T100" s="547"/>
      <c r="U100" s="547"/>
      <c r="V100" s="547"/>
      <c r="W100" s="547"/>
      <c r="X100" s="547"/>
      <c r="Y100" s="70"/>
    </row>
    <row r="101" spans="3:25" s="18" customFormat="1" ht="16.5" hidden="1" customHeight="1" x14ac:dyDescent="0.3">
      <c r="C101" s="249"/>
      <c r="D101" s="19"/>
      <c r="E101" s="547"/>
      <c r="F101" s="547"/>
      <c r="G101" s="547"/>
      <c r="H101" s="547"/>
      <c r="I101" s="547"/>
      <c r="J101" s="547"/>
      <c r="K101" s="547"/>
      <c r="L101" s="547"/>
      <c r="M101" s="140"/>
      <c r="O101" s="249" t="str">
        <f t="shared" si="13"/>
        <v/>
      </c>
      <c r="P101" s="19" t="s">
        <v>124</v>
      </c>
      <c r="Q101" s="547" t="s">
        <v>125</v>
      </c>
      <c r="R101" s="547"/>
      <c r="S101" s="547"/>
      <c r="T101" s="547"/>
      <c r="U101" s="547"/>
      <c r="V101" s="547"/>
      <c r="W101" s="547"/>
      <c r="X101" s="547"/>
      <c r="Y101" s="70"/>
    </row>
    <row r="102" spans="3:25" s="18" customFormat="1" ht="16.5" hidden="1" customHeight="1" x14ac:dyDescent="0.3">
      <c r="C102" s="249"/>
      <c r="D102" s="19"/>
      <c r="E102" s="547"/>
      <c r="F102" s="547"/>
      <c r="G102" s="547"/>
      <c r="H102" s="547"/>
      <c r="I102" s="547"/>
      <c r="J102" s="547"/>
      <c r="K102" s="547"/>
      <c r="L102" s="547"/>
      <c r="M102" s="140"/>
      <c r="O102" s="249" t="str">
        <f t="shared" si="13"/>
        <v/>
      </c>
      <c r="P102" s="19" t="s">
        <v>126</v>
      </c>
      <c r="Q102" s="547" t="s">
        <v>127</v>
      </c>
      <c r="R102" s="547"/>
      <c r="S102" s="547"/>
      <c r="T102" s="547"/>
      <c r="U102" s="547"/>
      <c r="V102" s="547"/>
      <c r="W102" s="547"/>
      <c r="X102" s="547"/>
      <c r="Y102" s="70"/>
    </row>
    <row r="103" spans="3:25" s="18" customFormat="1" ht="16.5" hidden="1" customHeight="1" x14ac:dyDescent="0.3">
      <c r="C103" s="249"/>
      <c r="D103" s="19"/>
      <c r="E103" s="547"/>
      <c r="F103" s="547"/>
      <c r="G103" s="547"/>
      <c r="H103" s="547"/>
      <c r="I103" s="547"/>
      <c r="J103" s="547"/>
      <c r="K103" s="547"/>
      <c r="L103" s="547"/>
      <c r="M103" s="140"/>
      <c r="O103" s="249" t="str">
        <f t="shared" si="13"/>
        <v/>
      </c>
      <c r="P103" s="19" t="s">
        <v>128</v>
      </c>
      <c r="Q103" s="547" t="s">
        <v>129</v>
      </c>
      <c r="R103" s="547"/>
      <c r="S103" s="547"/>
      <c r="T103" s="547"/>
      <c r="U103" s="547"/>
      <c r="V103" s="547"/>
      <c r="W103" s="547"/>
      <c r="X103" s="547"/>
      <c r="Y103" s="70"/>
    </row>
    <row r="104" spans="3:25" s="18" customFormat="1" ht="16.5" hidden="1" customHeight="1" x14ac:dyDescent="0.3">
      <c r="C104" s="249"/>
      <c r="D104" s="19"/>
      <c r="E104" s="547"/>
      <c r="F104" s="547"/>
      <c r="G104" s="547"/>
      <c r="H104" s="547"/>
      <c r="I104" s="547"/>
      <c r="J104" s="547"/>
      <c r="K104" s="547"/>
      <c r="L104" s="547"/>
      <c r="M104" s="140"/>
      <c r="O104" s="249" t="str">
        <f t="shared" si="13"/>
        <v/>
      </c>
      <c r="P104" s="19" t="s">
        <v>130</v>
      </c>
      <c r="Q104" s="547" t="s">
        <v>131</v>
      </c>
      <c r="R104" s="547"/>
      <c r="S104" s="547"/>
      <c r="T104" s="547"/>
      <c r="U104" s="547"/>
      <c r="V104" s="547"/>
      <c r="W104" s="547"/>
      <c r="X104" s="547"/>
      <c r="Y104" s="70"/>
    </row>
    <row r="105" spans="3:25" s="18" customFormat="1" ht="16.5" hidden="1" customHeight="1" x14ac:dyDescent="0.3">
      <c r="C105" s="249"/>
      <c r="D105" s="19"/>
      <c r="E105" s="547"/>
      <c r="F105" s="547"/>
      <c r="G105" s="547"/>
      <c r="H105" s="547"/>
      <c r="I105" s="547"/>
      <c r="J105" s="547"/>
      <c r="K105" s="547"/>
      <c r="L105" s="547"/>
      <c r="M105" s="140"/>
      <c r="O105" s="249" t="str">
        <f t="shared" si="13"/>
        <v/>
      </c>
      <c r="P105" s="19" t="s">
        <v>132</v>
      </c>
      <c r="Q105" s="547" t="s">
        <v>133</v>
      </c>
      <c r="R105" s="547"/>
      <c r="S105" s="547"/>
      <c r="T105" s="547"/>
      <c r="U105" s="547"/>
      <c r="V105" s="547"/>
      <c r="W105" s="547"/>
      <c r="X105" s="547"/>
      <c r="Y105" s="70"/>
    </row>
    <row r="106" spans="3:25" s="18" customFormat="1" ht="16.5" hidden="1" customHeight="1" x14ac:dyDescent="0.3">
      <c r="C106" s="249"/>
      <c r="D106" s="19"/>
      <c r="E106" s="547"/>
      <c r="F106" s="547"/>
      <c r="G106" s="547"/>
      <c r="H106" s="547"/>
      <c r="I106" s="547"/>
      <c r="J106" s="547"/>
      <c r="K106" s="547"/>
      <c r="L106" s="547"/>
      <c r="M106" s="140"/>
      <c r="O106" s="249" t="str">
        <f t="shared" si="13"/>
        <v/>
      </c>
      <c r="P106" s="19" t="s">
        <v>134</v>
      </c>
      <c r="Q106" s="547" t="s">
        <v>135</v>
      </c>
      <c r="R106" s="547"/>
      <c r="S106" s="547"/>
      <c r="T106" s="547"/>
      <c r="U106" s="547"/>
      <c r="V106" s="547"/>
      <c r="W106" s="547"/>
      <c r="X106" s="547"/>
      <c r="Y106" s="70"/>
    </row>
    <row r="107" spans="3:25" s="18" customFormat="1" ht="16.5" hidden="1" customHeight="1" x14ac:dyDescent="0.3">
      <c r="C107" s="249"/>
      <c r="D107" s="19"/>
      <c r="E107" s="547"/>
      <c r="F107" s="547"/>
      <c r="G107" s="547"/>
      <c r="H107" s="547"/>
      <c r="I107" s="547"/>
      <c r="J107" s="547"/>
      <c r="K107" s="547"/>
      <c r="L107" s="547"/>
      <c r="M107" s="140"/>
      <c r="O107" s="249" t="str">
        <f t="shared" si="13"/>
        <v/>
      </c>
      <c r="P107" s="19" t="s">
        <v>136</v>
      </c>
      <c r="Q107" s="547" t="s">
        <v>137</v>
      </c>
      <c r="R107" s="547"/>
      <c r="S107" s="547"/>
      <c r="T107" s="547"/>
      <c r="U107" s="547"/>
      <c r="V107" s="547"/>
      <c r="W107" s="547"/>
      <c r="X107" s="547"/>
      <c r="Y107" s="70"/>
    </row>
    <row r="108" spans="3:25" s="18" customFormat="1" ht="16.5" hidden="1" customHeight="1" x14ac:dyDescent="0.3">
      <c r="C108" s="249"/>
      <c r="D108" s="19"/>
      <c r="E108" s="547"/>
      <c r="F108" s="547"/>
      <c r="G108" s="547"/>
      <c r="H108" s="547"/>
      <c r="I108" s="547"/>
      <c r="J108" s="547"/>
      <c r="K108" s="547"/>
      <c r="L108" s="547"/>
      <c r="M108" s="140"/>
      <c r="O108" s="249" t="str">
        <f t="shared" si="13"/>
        <v/>
      </c>
      <c r="P108" s="19" t="s">
        <v>138</v>
      </c>
      <c r="Q108" s="547" t="s">
        <v>139</v>
      </c>
      <c r="R108" s="547"/>
      <c r="S108" s="547"/>
      <c r="T108" s="547"/>
      <c r="U108" s="547"/>
      <c r="V108" s="547"/>
      <c r="W108" s="547"/>
      <c r="X108" s="547"/>
      <c r="Y108" s="70"/>
    </row>
    <row r="109" spans="3:25" s="18" customFormat="1" ht="16.5" hidden="1" customHeight="1" x14ac:dyDescent="0.3">
      <c r="C109" s="548"/>
      <c r="D109" s="548"/>
      <c r="E109" s="548"/>
      <c r="F109" s="548"/>
      <c r="G109" s="548"/>
      <c r="H109" s="548"/>
      <c r="I109" s="548"/>
      <c r="J109" s="548"/>
      <c r="K109" s="548"/>
      <c r="L109" s="548"/>
      <c r="M109" s="140"/>
      <c r="O109" s="548" t="s">
        <v>140</v>
      </c>
      <c r="P109" s="548"/>
      <c r="Q109" s="548"/>
      <c r="R109" s="548"/>
      <c r="S109" s="548"/>
      <c r="T109" s="548"/>
      <c r="U109" s="548"/>
      <c r="V109" s="548"/>
      <c r="W109" s="548"/>
      <c r="X109" s="548"/>
      <c r="Y109" s="69"/>
    </row>
    <row r="110" spans="3:25" s="18" customFormat="1" ht="16.5" hidden="1" customHeight="1" x14ac:dyDescent="0.3">
      <c r="C110" s="249"/>
      <c r="D110" s="19"/>
      <c r="E110" s="547"/>
      <c r="F110" s="547"/>
      <c r="G110" s="547"/>
      <c r="H110" s="547"/>
      <c r="I110" s="547"/>
      <c r="J110" s="547"/>
      <c r="K110" s="547"/>
      <c r="L110" s="547"/>
      <c r="M110" s="140"/>
      <c r="O110" s="249" t="str">
        <f t="shared" ref="O110:O112" si="14">IF(Y110="X","M",IF(Z110="X","X",""))</f>
        <v/>
      </c>
      <c r="P110" s="19">
        <v>6.1</v>
      </c>
      <c r="Q110" s="547" t="s">
        <v>141</v>
      </c>
      <c r="R110" s="547"/>
      <c r="S110" s="547"/>
      <c r="T110" s="547"/>
      <c r="U110" s="547"/>
      <c r="V110" s="547"/>
      <c r="W110" s="547"/>
      <c r="X110" s="547"/>
      <c r="Y110" s="70"/>
    </row>
    <row r="111" spans="3:25" s="18" customFormat="1" ht="16.5" hidden="1" customHeight="1" x14ac:dyDescent="0.3">
      <c r="C111" s="249"/>
      <c r="D111" s="19"/>
      <c r="E111" s="547"/>
      <c r="F111" s="547"/>
      <c r="G111" s="547"/>
      <c r="H111" s="547"/>
      <c r="I111" s="547"/>
      <c r="J111" s="547"/>
      <c r="K111" s="547"/>
      <c r="L111" s="547"/>
      <c r="M111" s="140"/>
      <c r="O111" s="249" t="str">
        <f t="shared" si="14"/>
        <v/>
      </c>
      <c r="P111" s="19">
        <v>6.2</v>
      </c>
      <c r="Q111" s="547" t="s">
        <v>142</v>
      </c>
      <c r="R111" s="547"/>
      <c r="S111" s="547"/>
      <c r="T111" s="547"/>
      <c r="U111" s="547"/>
      <c r="V111" s="547"/>
      <c r="W111" s="547"/>
      <c r="X111" s="547"/>
      <c r="Y111" s="70"/>
    </row>
    <row r="112" spans="3:25" s="18" customFormat="1" ht="16.5" hidden="1" customHeight="1" x14ac:dyDescent="0.3">
      <c r="C112" s="249"/>
      <c r="D112" s="19"/>
      <c r="E112" s="547"/>
      <c r="F112" s="547"/>
      <c r="G112" s="547"/>
      <c r="H112" s="547"/>
      <c r="I112" s="547"/>
      <c r="J112" s="547"/>
      <c r="K112" s="547"/>
      <c r="L112" s="547"/>
      <c r="M112" s="140"/>
      <c r="O112" s="249" t="str">
        <f t="shared" si="14"/>
        <v/>
      </c>
      <c r="P112" s="19">
        <v>6.3</v>
      </c>
      <c r="Q112" s="547" t="s">
        <v>143</v>
      </c>
      <c r="R112" s="547"/>
      <c r="S112" s="547"/>
      <c r="T112" s="547"/>
      <c r="U112" s="547"/>
      <c r="V112" s="547"/>
      <c r="W112" s="547"/>
      <c r="X112" s="547"/>
      <c r="Y112" s="70"/>
    </row>
    <row r="113" spans="2:25" s="18" customFormat="1" ht="16.5" hidden="1" customHeight="1" x14ac:dyDescent="0.3">
      <c r="C113" s="548"/>
      <c r="D113" s="548"/>
      <c r="E113" s="548"/>
      <c r="F113" s="548"/>
      <c r="G113" s="548"/>
      <c r="H113" s="548"/>
      <c r="I113" s="548"/>
      <c r="J113" s="548"/>
      <c r="K113" s="548"/>
      <c r="L113" s="548"/>
      <c r="M113" s="140"/>
      <c r="O113" s="548" t="s">
        <v>144</v>
      </c>
      <c r="P113" s="548"/>
      <c r="Q113" s="548"/>
      <c r="R113" s="548"/>
      <c r="S113" s="548"/>
      <c r="T113" s="548"/>
      <c r="U113" s="548"/>
      <c r="V113" s="548"/>
      <c r="W113" s="548"/>
      <c r="X113" s="548"/>
      <c r="Y113" s="69"/>
    </row>
    <row r="114" spans="2:25" s="18" customFormat="1" ht="16.5" hidden="1" customHeight="1" x14ac:dyDescent="0.3">
      <c r="C114" s="249"/>
      <c r="D114" s="19"/>
      <c r="E114" s="547"/>
      <c r="F114" s="547"/>
      <c r="G114" s="547"/>
      <c r="H114" s="547"/>
      <c r="I114" s="547"/>
      <c r="J114" s="547"/>
      <c r="K114" s="547"/>
      <c r="L114" s="547"/>
      <c r="M114" s="140"/>
      <c r="O114" s="249" t="str">
        <f t="shared" ref="O114:O117" si="15">IF(Y114="X","M",IF(Z114="X","X",""))</f>
        <v/>
      </c>
      <c r="P114" s="19">
        <v>7.1</v>
      </c>
      <c r="Q114" s="547" t="s">
        <v>145</v>
      </c>
      <c r="R114" s="547"/>
      <c r="S114" s="547"/>
      <c r="T114" s="547"/>
      <c r="U114" s="547"/>
      <c r="V114" s="547"/>
      <c r="W114" s="547"/>
      <c r="X114" s="547"/>
      <c r="Y114" s="70"/>
    </row>
    <row r="115" spans="2:25" s="18" customFormat="1" ht="16.5" hidden="1" customHeight="1" x14ac:dyDescent="0.3">
      <c r="C115" s="249"/>
      <c r="D115" s="19"/>
      <c r="E115" s="547"/>
      <c r="F115" s="547"/>
      <c r="G115" s="547"/>
      <c r="H115" s="547"/>
      <c r="I115" s="547"/>
      <c r="J115" s="547"/>
      <c r="K115" s="547"/>
      <c r="L115" s="547"/>
      <c r="M115" s="140"/>
      <c r="O115" s="249" t="str">
        <f t="shared" si="15"/>
        <v/>
      </c>
      <c r="P115" s="19">
        <v>7.2</v>
      </c>
      <c r="Q115" s="547" t="s">
        <v>146</v>
      </c>
      <c r="R115" s="547"/>
      <c r="S115" s="547"/>
      <c r="T115" s="547"/>
      <c r="U115" s="547"/>
      <c r="V115" s="547"/>
      <c r="W115" s="547"/>
      <c r="X115" s="547"/>
      <c r="Y115" s="70"/>
    </row>
    <row r="116" spans="2:25" s="18" customFormat="1" ht="16.5" hidden="1" customHeight="1" x14ac:dyDescent="0.3">
      <c r="C116" s="249"/>
      <c r="D116" s="19"/>
      <c r="E116" s="547"/>
      <c r="F116" s="547"/>
      <c r="G116" s="547"/>
      <c r="H116" s="547"/>
      <c r="I116" s="547"/>
      <c r="J116" s="547"/>
      <c r="K116" s="547"/>
      <c r="L116" s="547"/>
      <c r="M116" s="140"/>
      <c r="O116" s="249" t="str">
        <f t="shared" si="15"/>
        <v/>
      </c>
      <c r="P116" s="19">
        <v>7.3</v>
      </c>
      <c r="Q116" s="547" t="s">
        <v>147</v>
      </c>
      <c r="R116" s="547"/>
      <c r="S116" s="547"/>
      <c r="T116" s="547"/>
      <c r="U116" s="547"/>
      <c r="V116" s="547"/>
      <c r="W116" s="547"/>
      <c r="X116" s="547"/>
      <c r="Y116" s="70"/>
    </row>
    <row r="117" spans="2:25" s="18" customFormat="1" ht="16.5" hidden="1" customHeight="1" x14ac:dyDescent="0.3">
      <c r="C117" s="249"/>
      <c r="D117" s="19"/>
      <c r="E117" s="547"/>
      <c r="F117" s="547"/>
      <c r="G117" s="547"/>
      <c r="H117" s="547"/>
      <c r="I117" s="547"/>
      <c r="J117" s="547"/>
      <c r="K117" s="547"/>
      <c r="L117" s="547"/>
      <c r="M117" s="140"/>
      <c r="O117" s="249" t="str">
        <f t="shared" si="15"/>
        <v/>
      </c>
      <c r="P117" s="19">
        <v>7.4</v>
      </c>
      <c r="Q117" s="547" t="s">
        <v>148</v>
      </c>
      <c r="R117" s="547"/>
      <c r="S117" s="547"/>
      <c r="T117" s="547"/>
      <c r="U117" s="547"/>
      <c r="V117" s="547"/>
      <c r="W117" s="547"/>
      <c r="X117" s="547"/>
      <c r="Y117" s="70"/>
    </row>
    <row r="118" spans="2:25" s="18" customFormat="1" ht="16.5" hidden="1" customHeight="1" x14ac:dyDescent="0.3">
      <c r="C118" s="548"/>
      <c r="D118" s="548"/>
      <c r="E118" s="548"/>
      <c r="F118" s="548"/>
      <c r="G118" s="548"/>
      <c r="H118" s="548"/>
      <c r="I118" s="548"/>
      <c r="J118" s="548"/>
      <c r="K118" s="548"/>
      <c r="L118" s="548"/>
      <c r="M118" s="140"/>
      <c r="O118" s="548" t="s">
        <v>149</v>
      </c>
      <c r="P118" s="548"/>
      <c r="Q118" s="548"/>
      <c r="R118" s="548"/>
      <c r="S118" s="548"/>
      <c r="T118" s="548"/>
      <c r="U118" s="548"/>
      <c r="V118" s="548"/>
      <c r="W118" s="548"/>
      <c r="X118" s="548"/>
      <c r="Y118" s="69"/>
    </row>
    <row r="119" spans="2:25" s="18" customFormat="1" ht="16.5" hidden="1" customHeight="1" x14ac:dyDescent="0.3">
      <c r="C119" s="249"/>
      <c r="D119" s="19"/>
      <c r="E119" s="547"/>
      <c r="F119" s="547"/>
      <c r="G119" s="547"/>
      <c r="H119" s="547"/>
      <c r="I119" s="547"/>
      <c r="J119" s="547"/>
      <c r="K119" s="547"/>
      <c r="L119" s="547"/>
      <c r="M119" s="140"/>
      <c r="O119" s="249" t="str">
        <f>IF(Y119="X","M",IF(Z119="X","X",""))</f>
        <v/>
      </c>
      <c r="P119" s="19">
        <v>8.1</v>
      </c>
      <c r="Q119" s="547" t="s">
        <v>150</v>
      </c>
      <c r="R119" s="547"/>
      <c r="S119" s="547"/>
      <c r="T119" s="547"/>
      <c r="U119" s="547"/>
      <c r="V119" s="547"/>
      <c r="W119" s="547"/>
      <c r="X119" s="547"/>
      <c r="Y119" s="70"/>
    </row>
    <row r="120" spans="2:25" s="18" customFormat="1" ht="16.5" hidden="1" customHeight="1" x14ac:dyDescent="0.3">
      <c r="D120" s="21"/>
      <c r="E120" s="556"/>
      <c r="F120" s="556"/>
      <c r="G120" s="556"/>
      <c r="H120" s="556"/>
      <c r="I120" s="556"/>
      <c r="J120" s="556"/>
      <c r="K120" s="556"/>
      <c r="L120" s="556"/>
      <c r="M120" s="140"/>
      <c r="P120" s="21">
        <v>8.1999999999999993</v>
      </c>
      <c r="Q120" s="556" t="s">
        <v>151</v>
      </c>
      <c r="R120" s="556"/>
      <c r="S120" s="556"/>
      <c r="T120" s="556"/>
      <c r="U120" s="556"/>
      <c r="V120" s="556"/>
      <c r="W120" s="556"/>
      <c r="X120" s="556"/>
      <c r="Y120" s="70"/>
    </row>
    <row r="121" spans="2:25" s="18" customFormat="1" ht="16.5" hidden="1" customHeight="1" x14ac:dyDescent="0.3">
      <c r="C121" s="249"/>
      <c r="D121" s="19"/>
      <c r="E121" s="547"/>
      <c r="F121" s="547"/>
      <c r="G121" s="547"/>
      <c r="H121" s="547"/>
      <c r="I121" s="547"/>
      <c r="J121" s="547"/>
      <c r="K121" s="547"/>
      <c r="L121" s="547"/>
      <c r="M121" s="140"/>
      <c r="O121" s="249" t="str">
        <f t="shared" ref="O121:O124" si="16">IF(Y121="X","M",IF(Z121="X","X",""))</f>
        <v/>
      </c>
      <c r="P121" s="19" t="s">
        <v>152</v>
      </c>
      <c r="Q121" s="547" t="s">
        <v>153</v>
      </c>
      <c r="R121" s="547"/>
      <c r="S121" s="547"/>
      <c r="T121" s="547"/>
      <c r="U121" s="547"/>
      <c r="V121" s="547"/>
      <c r="W121" s="547"/>
      <c r="X121" s="547"/>
      <c r="Y121" s="70"/>
    </row>
    <row r="122" spans="2:25" s="18" customFormat="1" ht="16.5" hidden="1" customHeight="1" x14ac:dyDescent="0.3">
      <c r="C122" s="249"/>
      <c r="D122" s="19"/>
      <c r="E122" s="547"/>
      <c r="F122" s="547"/>
      <c r="G122" s="547"/>
      <c r="H122" s="547"/>
      <c r="I122" s="547"/>
      <c r="J122" s="547"/>
      <c r="K122" s="547"/>
      <c r="L122" s="547"/>
      <c r="M122" s="140"/>
      <c r="O122" s="249" t="str">
        <f t="shared" si="16"/>
        <v/>
      </c>
      <c r="P122" s="19" t="s">
        <v>154</v>
      </c>
      <c r="Q122" s="547" t="s">
        <v>155</v>
      </c>
      <c r="R122" s="547"/>
      <c r="S122" s="547"/>
      <c r="T122" s="547"/>
      <c r="U122" s="547"/>
      <c r="V122" s="547"/>
      <c r="W122" s="547"/>
      <c r="X122" s="547"/>
      <c r="Y122" s="70"/>
    </row>
    <row r="123" spans="2:25" s="18" customFormat="1" ht="16.5" hidden="1" customHeight="1" x14ac:dyDescent="0.3">
      <c r="C123" s="249"/>
      <c r="D123" s="19"/>
      <c r="E123" s="547"/>
      <c r="F123" s="547"/>
      <c r="G123" s="547"/>
      <c r="H123" s="547"/>
      <c r="I123" s="547"/>
      <c r="J123" s="547"/>
      <c r="K123" s="547"/>
      <c r="L123" s="547"/>
      <c r="M123" s="140"/>
      <c r="O123" s="249" t="str">
        <f t="shared" si="16"/>
        <v/>
      </c>
      <c r="P123" s="19" t="s">
        <v>156</v>
      </c>
      <c r="Q123" s="547" t="s">
        <v>129</v>
      </c>
      <c r="R123" s="547"/>
      <c r="S123" s="547"/>
      <c r="T123" s="547"/>
      <c r="U123" s="547"/>
      <c r="V123" s="547"/>
      <c r="W123" s="547"/>
      <c r="X123" s="547"/>
      <c r="Y123" s="70"/>
    </row>
    <row r="124" spans="2:25" s="18" customFormat="1" ht="16.5" hidden="1" customHeight="1" x14ac:dyDescent="0.3">
      <c r="C124" s="249"/>
      <c r="D124" s="19"/>
      <c r="E124" s="547"/>
      <c r="F124" s="547"/>
      <c r="G124" s="547"/>
      <c r="H124" s="547"/>
      <c r="I124" s="547"/>
      <c r="J124" s="547"/>
      <c r="K124" s="547"/>
      <c r="L124" s="547"/>
      <c r="M124" s="140"/>
      <c r="O124" s="249" t="str">
        <f t="shared" si="16"/>
        <v/>
      </c>
      <c r="P124" s="19" t="s">
        <v>157</v>
      </c>
      <c r="Q124" s="547" t="s">
        <v>158</v>
      </c>
      <c r="R124" s="547"/>
      <c r="S124" s="547"/>
      <c r="T124" s="547"/>
      <c r="U124" s="547"/>
      <c r="V124" s="547"/>
      <c r="W124" s="547"/>
      <c r="X124" s="547"/>
      <c r="Y124" s="70"/>
    </row>
    <row r="125" spans="2:25" ht="15" hidden="1" customHeight="1" x14ac:dyDescent="0.3">
      <c r="E125" s="11"/>
      <c r="M125" s="138"/>
      <c r="Q125" s="11"/>
    </row>
    <row r="126" spans="2:25" s="11" customFormat="1" ht="12" hidden="1" customHeight="1" thickBot="1" x14ac:dyDescent="0.35">
      <c r="B126" s="501"/>
      <c r="C126" s="501"/>
      <c r="D126" s="501"/>
      <c r="E126" s="501"/>
      <c r="F126" s="501"/>
      <c r="G126" s="501"/>
      <c r="H126" s="501"/>
      <c r="I126" s="501"/>
      <c r="J126" s="501"/>
      <c r="K126" s="501"/>
      <c r="L126" s="501"/>
      <c r="M126" s="139"/>
      <c r="N126" s="501"/>
      <c r="O126" s="500"/>
      <c r="P126" s="500"/>
      <c r="Q126" s="500"/>
      <c r="R126" s="500"/>
      <c r="S126" s="500"/>
      <c r="T126" s="500"/>
      <c r="U126" s="500"/>
      <c r="V126" s="500"/>
      <c r="W126" s="500"/>
      <c r="X126" s="500"/>
      <c r="Y126" s="71"/>
    </row>
    <row r="127" spans="2:25" s="11" customFormat="1" ht="12" customHeight="1" x14ac:dyDescent="0.3">
      <c r="M127" s="136"/>
      <c r="Y127" s="71"/>
    </row>
    <row r="128" spans="2:25" s="11" customFormat="1" x14ac:dyDescent="0.3">
      <c r="M128" s="136"/>
      <c r="Y128" s="71"/>
    </row>
  </sheetData>
  <sheetProtection algorithmName="SHA-512" hashValue="cPuT2tSkKQdf+zx8imSOr7fyW34eMYnEljmUfvvtOXPK2YaStyZMggSNevrYGBj5jaWg5wb7m7x4M1ekWc/lBQ==" saltValue="NpjyX+aDfVoXc0ReLdvnUQ==" spinCount="100000" sheet="1" selectLockedCells="1"/>
  <mergeCells count="225">
    <mergeCell ref="Y19:Z19"/>
    <mergeCell ref="Q122:X122"/>
    <mergeCell ref="Q123:X123"/>
    <mergeCell ref="Q124:X124"/>
    <mergeCell ref="Q24:X24"/>
    <mergeCell ref="Q108:X108"/>
    <mergeCell ref="O109:X109"/>
    <mergeCell ref="Q110:X110"/>
    <mergeCell ref="Q111:X111"/>
    <mergeCell ref="Q112:X112"/>
    <mergeCell ref="O113:X113"/>
    <mergeCell ref="Q90:X90"/>
    <mergeCell ref="Q77:X77"/>
    <mergeCell ref="Q78:X78"/>
    <mergeCell ref="Q79:X79"/>
    <mergeCell ref="Q80:X80"/>
    <mergeCell ref="Q114:X114"/>
    <mergeCell ref="Q115:X115"/>
    <mergeCell ref="Q91:X91"/>
    <mergeCell ref="Q92:X92"/>
    <mergeCell ref="Q93:X93"/>
    <mergeCell ref="Q94:X94"/>
    <mergeCell ref="Q95:X95"/>
    <mergeCell ref="Q96:X96"/>
    <mergeCell ref="N2:X2"/>
    <mergeCell ref="N3:X3"/>
    <mergeCell ref="S6:W6"/>
    <mergeCell ref="S8:T8"/>
    <mergeCell ref="Q117:X117"/>
    <mergeCell ref="O118:X118"/>
    <mergeCell ref="Q119:X119"/>
    <mergeCell ref="Q120:X120"/>
    <mergeCell ref="Q121:X121"/>
    <mergeCell ref="Q88:X88"/>
    <mergeCell ref="Q89:X89"/>
    <mergeCell ref="Q116:X116"/>
    <mergeCell ref="Q99:X99"/>
    <mergeCell ref="Q100:X100"/>
    <mergeCell ref="Q101:X101"/>
    <mergeCell ref="Q102:X102"/>
    <mergeCell ref="Q103:X103"/>
    <mergeCell ref="Q104:X104"/>
    <mergeCell ref="Q105:X105"/>
    <mergeCell ref="Q106:X106"/>
    <mergeCell ref="Q107:X107"/>
    <mergeCell ref="Q74:X74"/>
    <mergeCell ref="Q75:X75"/>
    <mergeCell ref="Q76:X76"/>
    <mergeCell ref="N12:X12"/>
    <mergeCell ref="N13:X13"/>
    <mergeCell ref="O21:X21"/>
    <mergeCell ref="Q22:X22"/>
    <mergeCell ref="Q23:X23"/>
    <mergeCell ref="Q97:X97"/>
    <mergeCell ref="Q98:X98"/>
    <mergeCell ref="O81:X81"/>
    <mergeCell ref="Q82:X82"/>
    <mergeCell ref="Q83:X83"/>
    <mergeCell ref="Q84:X84"/>
    <mergeCell ref="Q85:X85"/>
    <mergeCell ref="Q86:X86"/>
    <mergeCell ref="Q87:X87"/>
    <mergeCell ref="Q65:X65"/>
    <mergeCell ref="Q66:X66"/>
    <mergeCell ref="Q67:X67"/>
    <mergeCell ref="Q68:X68"/>
    <mergeCell ref="Q69:X69"/>
    <mergeCell ref="Q70:X70"/>
    <mergeCell ref="Q71:X71"/>
    <mergeCell ref="Q72:X72"/>
    <mergeCell ref="Q73:X73"/>
    <mergeCell ref="Q56:X56"/>
    <mergeCell ref="Q57:X57"/>
    <mergeCell ref="Q58:X58"/>
    <mergeCell ref="Q59:X59"/>
    <mergeCell ref="Q60:X60"/>
    <mergeCell ref="Q61:X61"/>
    <mergeCell ref="Q62:X62"/>
    <mergeCell ref="Q63:X63"/>
    <mergeCell ref="Q64:X64"/>
    <mergeCell ref="Q47:X47"/>
    <mergeCell ref="O48:X48"/>
    <mergeCell ref="Q49:X49"/>
    <mergeCell ref="Q50:X50"/>
    <mergeCell ref="Q51:X51"/>
    <mergeCell ref="Q52:X52"/>
    <mergeCell ref="Q53:X53"/>
    <mergeCell ref="Q54:X54"/>
    <mergeCell ref="Q55:X55"/>
    <mergeCell ref="Q38:X38"/>
    <mergeCell ref="Q39:X39"/>
    <mergeCell ref="Q40:X40"/>
    <mergeCell ref="Q41:X41"/>
    <mergeCell ref="Q42:X42"/>
    <mergeCell ref="Q43:X43"/>
    <mergeCell ref="Q44:X44"/>
    <mergeCell ref="Q45:X45"/>
    <mergeCell ref="Q46:X46"/>
    <mergeCell ref="Q29:X29"/>
    <mergeCell ref="Q30:X30"/>
    <mergeCell ref="Q31:X31"/>
    <mergeCell ref="Q32:X32"/>
    <mergeCell ref="Q33:X33"/>
    <mergeCell ref="Q34:X34"/>
    <mergeCell ref="O35:X35"/>
    <mergeCell ref="Q36:X36"/>
    <mergeCell ref="Q37:X37"/>
    <mergeCell ref="Q25:X25"/>
    <mergeCell ref="Q26:X26"/>
    <mergeCell ref="E124:L124"/>
    <mergeCell ref="C118:L118"/>
    <mergeCell ref="E119:L119"/>
    <mergeCell ref="E120:L120"/>
    <mergeCell ref="E121:L121"/>
    <mergeCell ref="E122:L122"/>
    <mergeCell ref="E123:L123"/>
    <mergeCell ref="E112:L112"/>
    <mergeCell ref="C113:L113"/>
    <mergeCell ref="E114:L114"/>
    <mergeCell ref="E115:L115"/>
    <mergeCell ref="E116:L116"/>
    <mergeCell ref="E117:L117"/>
    <mergeCell ref="E106:L106"/>
    <mergeCell ref="E107:L107"/>
    <mergeCell ref="E108:L108"/>
    <mergeCell ref="C109:L109"/>
    <mergeCell ref="E110:L110"/>
    <mergeCell ref="E111:L111"/>
    <mergeCell ref="O27:X27"/>
    <mergeCell ref="Q28:X28"/>
    <mergeCell ref="E100:L100"/>
    <mergeCell ref="E101:L101"/>
    <mergeCell ref="E102:L102"/>
    <mergeCell ref="E103:L103"/>
    <mergeCell ref="E104:L104"/>
    <mergeCell ref="E105:L105"/>
    <mergeCell ref="E94:L94"/>
    <mergeCell ref="E95:L95"/>
    <mergeCell ref="E96:L96"/>
    <mergeCell ref="E97:L97"/>
    <mergeCell ref="E98:L98"/>
    <mergeCell ref="E99:L99"/>
    <mergeCell ref="E88:L88"/>
    <mergeCell ref="E89:L89"/>
    <mergeCell ref="E90:L90"/>
    <mergeCell ref="E91:L91"/>
    <mergeCell ref="E92:L92"/>
    <mergeCell ref="E93:L93"/>
    <mergeCell ref="E82:L82"/>
    <mergeCell ref="E83:L83"/>
    <mergeCell ref="E84:L84"/>
    <mergeCell ref="E85:L85"/>
    <mergeCell ref="E86:L86"/>
    <mergeCell ref="E87:L87"/>
    <mergeCell ref="E76:L76"/>
    <mergeCell ref="E77:L77"/>
    <mergeCell ref="E78:L78"/>
    <mergeCell ref="E79:L79"/>
    <mergeCell ref="E80:L80"/>
    <mergeCell ref="C81:L81"/>
    <mergeCell ref="E70:L70"/>
    <mergeCell ref="E71:L71"/>
    <mergeCell ref="E72:L72"/>
    <mergeCell ref="E73:L73"/>
    <mergeCell ref="E74:L74"/>
    <mergeCell ref="E75:L75"/>
    <mergeCell ref="E65:L65"/>
    <mergeCell ref="E66:L66"/>
    <mergeCell ref="E67:L67"/>
    <mergeCell ref="E68:L68"/>
    <mergeCell ref="E69:L69"/>
    <mergeCell ref="E58:L58"/>
    <mergeCell ref="E59:L59"/>
    <mergeCell ref="E60:L60"/>
    <mergeCell ref="E61:L61"/>
    <mergeCell ref="E62:L62"/>
    <mergeCell ref="E63:L63"/>
    <mergeCell ref="E56:L56"/>
    <mergeCell ref="E57:L57"/>
    <mergeCell ref="E46:L46"/>
    <mergeCell ref="E47:L47"/>
    <mergeCell ref="C48:L48"/>
    <mergeCell ref="E49:L49"/>
    <mergeCell ref="E50:L50"/>
    <mergeCell ref="E51:L51"/>
    <mergeCell ref="E64:L64"/>
    <mergeCell ref="B2:L2"/>
    <mergeCell ref="B3:L3"/>
    <mergeCell ref="G6:K6"/>
    <mergeCell ref="G8:H8"/>
    <mergeCell ref="E28:L28"/>
    <mergeCell ref="E29:L29"/>
    <mergeCell ref="E30:L30"/>
    <mergeCell ref="E31:L31"/>
    <mergeCell ref="E22:L22"/>
    <mergeCell ref="E23:L23"/>
    <mergeCell ref="E24:L24"/>
    <mergeCell ref="E25:L25"/>
    <mergeCell ref="E26:L26"/>
    <mergeCell ref="C27:L27"/>
    <mergeCell ref="E18:J18"/>
    <mergeCell ref="Q18:V18"/>
    <mergeCell ref="N126:X126"/>
    <mergeCell ref="B126:L126"/>
    <mergeCell ref="B12:L12"/>
    <mergeCell ref="B13:L13"/>
    <mergeCell ref="C21:L21"/>
    <mergeCell ref="E32:L32"/>
    <mergeCell ref="E33:L33"/>
    <mergeCell ref="E40:L40"/>
    <mergeCell ref="E41:L41"/>
    <mergeCell ref="E42:L42"/>
    <mergeCell ref="E43:L43"/>
    <mergeCell ref="E44:L44"/>
    <mergeCell ref="E45:L45"/>
    <mergeCell ref="E34:L34"/>
    <mergeCell ref="C35:L35"/>
    <mergeCell ref="E36:L36"/>
    <mergeCell ref="E37:L37"/>
    <mergeCell ref="E38:L38"/>
    <mergeCell ref="E39:L39"/>
    <mergeCell ref="E52:L52"/>
    <mergeCell ref="E53:L53"/>
    <mergeCell ref="E54:L54"/>
    <mergeCell ref="E55:L55"/>
  </mergeCells>
  <conditionalFormatting sqref="O22:O26 O28:O34 O36:O47 O49 O51:O57 O59:O63 O65:O67 O69:O71 O73:O76 O78:O80 O82 O84:O85 O87:O91 O93:O95 O97:O98 O100:O108 O110:O112 O114:O117 O119 O121:O125">
    <cfRule type="cellIs" dxfId="1" priority="2" stopIfTrue="1" operator="equal">
      <formula>#REF!</formula>
    </cfRule>
  </conditionalFormatting>
  <conditionalFormatting sqref="O22:O26 O28:O34 O36:O47 O49 O51:O57 O59:O63 O65:O67 O69:O71 O73:O76 O78:O80 O82 O84:O85 O87:O91 O93:O95 O97:O98 O100:O108 O110:O112 O114:O117 O119 O121:O124">
    <cfRule type="containsBlanks" dxfId="0" priority="1">
      <formula>LEN(TRIM(O22))=0</formula>
    </cfRule>
  </conditionalFormatting>
  <dataValidations count="2">
    <dataValidation type="whole" operator="greaterThanOrEqual" showInputMessage="1" showErrorMessage="1" sqref="E17 Q17">
      <formula1>0</formula1>
    </dataValidation>
    <dataValidation type="list" allowBlank="1" showInputMessage="1" showErrorMessage="1" sqref="C78:C80 C114:C117 C110:C112 C100:C108 C97:C98 C93:C95 C87:C91 C84:C85 C82 C73:C76 C69:C71 C65:C67 C59:C63 C51:C57 C49 C36:C47 C28:C34 C121:C124 C22:C26 C119">
      <formula1>#REF!</formula1>
    </dataValidation>
  </dataValidations>
  <pageMargins left="0.7" right="0.7" top="0.75" bottom="0.75" header="0.3" footer="0.3"/>
  <pageSetup scale="69" fitToHeight="3" orientation="portrait" r:id="rId1"/>
  <headerFooter>
    <oddFooter>&amp;CTab: &amp;A&amp;RPrint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sheetPr>
  <dimension ref="A1:AC45"/>
  <sheetViews>
    <sheetView showGridLines="0" view="pageBreakPreview" topLeftCell="D1" zoomScaleNormal="100" zoomScaleSheetLayoutView="100" workbookViewId="0">
      <selection activeCell="J22" sqref="J22"/>
    </sheetView>
  </sheetViews>
  <sheetFormatPr defaultColWidth="9.109375" defaultRowHeight="15.6" x14ac:dyDescent="0.3"/>
  <cols>
    <col min="1" max="1" width="4.33203125" style="1" hidden="1" customWidth="1"/>
    <col min="2" max="2" width="9.109375" style="70" hidden="1" customWidth="1"/>
    <col min="3" max="3" width="9.109375" style="65" hidden="1" customWidth="1"/>
    <col min="4" max="5" width="4.88671875" style="3" customWidth="1"/>
    <col min="6" max="8" width="12.33203125" style="3" customWidth="1"/>
    <col min="9" max="9" width="14.44140625" style="3" customWidth="1"/>
    <col min="10" max="10" width="12.33203125" style="3" customWidth="1"/>
    <col min="11" max="11" width="14" style="3" customWidth="1"/>
    <col min="12" max="13" width="12.33203125" style="3" customWidth="1"/>
    <col min="14" max="14" width="1.6640625" style="133" customWidth="1"/>
    <col min="15" max="15" width="9.109375" style="70" hidden="1" customWidth="1"/>
    <col min="16" max="16" width="9.109375" style="363" hidden="1" customWidth="1"/>
    <col min="17" max="18" width="4.88671875" style="3" customWidth="1"/>
    <col min="19" max="21" width="12.33203125" style="3" customWidth="1"/>
    <col min="22" max="22" width="14.44140625" style="3" customWidth="1"/>
    <col min="23" max="23" width="12.33203125" style="3" customWidth="1"/>
    <col min="24" max="24" width="14" style="3" customWidth="1"/>
    <col min="25" max="26" width="12.33203125" style="3" customWidth="1"/>
    <col min="27" max="27" width="9.109375" style="1" customWidth="1"/>
    <col min="28" max="16384" width="9.109375" style="1"/>
  </cols>
  <sheetData>
    <row r="1" spans="2:26" x14ac:dyDescent="0.3">
      <c r="N1" s="138"/>
    </row>
    <row r="2" spans="2:26" x14ac:dyDescent="0.3">
      <c r="B2" s="1"/>
      <c r="C2" s="1"/>
      <c r="D2" s="502" t="s">
        <v>540</v>
      </c>
      <c r="E2" s="502"/>
      <c r="F2" s="502"/>
      <c r="G2" s="502"/>
      <c r="H2" s="502"/>
      <c r="I2" s="502"/>
      <c r="J2" s="502"/>
      <c r="K2" s="502"/>
      <c r="L2" s="502"/>
      <c r="M2" s="502"/>
      <c r="N2" s="138"/>
      <c r="Q2" s="502" t="s">
        <v>540</v>
      </c>
      <c r="R2" s="502"/>
      <c r="S2" s="502"/>
      <c r="T2" s="502"/>
      <c r="U2" s="502"/>
      <c r="V2" s="502"/>
      <c r="W2" s="502"/>
      <c r="X2" s="502"/>
      <c r="Y2" s="502"/>
      <c r="Z2" s="502"/>
    </row>
    <row r="3" spans="2:26" ht="16.2" thickBot="1" x14ac:dyDescent="0.35">
      <c r="B3" s="1"/>
      <c r="C3" s="1"/>
      <c r="D3" s="503" t="s">
        <v>233</v>
      </c>
      <c r="E3" s="503"/>
      <c r="F3" s="503"/>
      <c r="G3" s="503"/>
      <c r="H3" s="503"/>
      <c r="I3" s="503"/>
      <c r="J3" s="503"/>
      <c r="K3" s="503"/>
      <c r="L3" s="503"/>
      <c r="M3" s="503"/>
      <c r="N3" s="138"/>
      <c r="Q3" s="503" t="s">
        <v>234</v>
      </c>
      <c r="R3" s="503"/>
      <c r="S3" s="503"/>
      <c r="T3" s="503"/>
      <c r="U3" s="503"/>
      <c r="V3" s="503"/>
      <c r="W3" s="503"/>
      <c r="X3" s="503"/>
      <c r="Y3" s="503"/>
      <c r="Z3" s="503"/>
    </row>
    <row r="4" spans="2:26" x14ac:dyDescent="0.3">
      <c r="B4" s="1"/>
      <c r="C4" s="1"/>
      <c r="D4" s="2"/>
      <c r="E4" s="2"/>
      <c r="F4" s="2"/>
      <c r="G4" s="2"/>
      <c r="H4" s="2"/>
      <c r="I4" s="2"/>
      <c r="J4" s="2"/>
      <c r="K4" s="2"/>
      <c r="L4" s="2"/>
      <c r="M4" s="2"/>
      <c r="N4" s="138"/>
      <c r="Q4" s="2"/>
      <c r="R4" s="2"/>
      <c r="S4" s="2"/>
      <c r="T4" s="2"/>
      <c r="U4" s="2"/>
      <c r="V4" s="2"/>
      <c r="W4" s="2"/>
      <c r="X4" s="2"/>
      <c r="Y4" s="2"/>
      <c r="Z4" s="2"/>
    </row>
    <row r="5" spans="2:26" x14ac:dyDescent="0.3">
      <c r="B5" s="1"/>
      <c r="C5" s="1"/>
      <c r="D5" s="2"/>
      <c r="E5" s="2"/>
      <c r="G5" s="4" t="s">
        <v>0</v>
      </c>
      <c r="H5" s="57" t="str">
        <f>IF(Summary!E5="","",Summary!E5)</f>
        <v/>
      </c>
      <c r="I5" s="355"/>
      <c r="J5" s="355"/>
      <c r="K5" s="355"/>
      <c r="L5" s="355"/>
      <c r="M5" s="2"/>
      <c r="N5" s="138"/>
      <c r="Q5" s="2"/>
      <c r="R5" s="2"/>
      <c r="T5" s="4" t="s">
        <v>0</v>
      </c>
      <c r="U5" s="57" t="str">
        <f>IF(Summary!$S5="","",Summary!$S5)</f>
        <v/>
      </c>
      <c r="V5" s="355"/>
      <c r="W5" s="355"/>
      <c r="X5" s="355"/>
      <c r="Y5" s="355"/>
      <c r="Z5" s="2"/>
    </row>
    <row r="6" spans="2:26" x14ac:dyDescent="0.3">
      <c r="B6" s="1"/>
      <c r="C6" s="1"/>
      <c r="G6" s="4" t="s">
        <v>1</v>
      </c>
      <c r="H6" s="549" t="str">
        <f>IF(Summary!E6="","",Summary!E6)</f>
        <v/>
      </c>
      <c r="I6" s="550"/>
      <c r="J6" s="550"/>
      <c r="K6" s="550"/>
      <c r="L6" s="551"/>
      <c r="N6" s="138"/>
      <c r="T6" s="4" t="s">
        <v>1</v>
      </c>
      <c r="U6" s="549" t="str">
        <f>IF(Summary!$S6="","",Summary!$S6)</f>
        <v/>
      </c>
      <c r="V6" s="550"/>
      <c r="W6" s="550"/>
      <c r="X6" s="550"/>
      <c r="Y6" s="551"/>
    </row>
    <row r="7" spans="2:26" x14ac:dyDescent="0.3">
      <c r="B7" s="1"/>
      <c r="C7" s="1"/>
      <c r="G7" s="4"/>
      <c r="H7" s="354"/>
      <c r="I7" s="354"/>
      <c r="J7" s="355"/>
      <c r="K7" s="355"/>
      <c r="L7" s="355"/>
      <c r="N7" s="138"/>
      <c r="T7" s="4"/>
      <c r="U7" s="354"/>
      <c r="V7" s="354"/>
      <c r="W7" s="355"/>
      <c r="X7" s="355"/>
      <c r="Y7" s="355"/>
    </row>
    <row r="8" spans="2:26" x14ac:dyDescent="0.3">
      <c r="B8" s="1"/>
      <c r="C8" s="1"/>
      <c r="G8" s="4" t="s">
        <v>228</v>
      </c>
      <c r="H8" s="552" t="str">
        <f>IF(Summary!E8="","",Summary!E8)</f>
        <v/>
      </c>
      <c r="I8" s="552"/>
      <c r="J8" s="355"/>
      <c r="K8" s="355"/>
      <c r="L8" s="355"/>
      <c r="N8" s="138"/>
      <c r="T8" s="4" t="s">
        <v>228</v>
      </c>
      <c r="U8" s="557" t="str">
        <f>IF(Summary!$S8="","",Summary!$S8)</f>
        <v/>
      </c>
      <c r="V8" s="558"/>
      <c r="W8" s="355"/>
      <c r="X8" s="355"/>
      <c r="Y8" s="355"/>
    </row>
    <row r="9" spans="2:26" x14ac:dyDescent="0.3">
      <c r="B9" s="1"/>
      <c r="C9" s="1"/>
      <c r="G9" s="4"/>
      <c r="H9" s="254"/>
      <c r="I9" s="254"/>
      <c r="J9" s="355"/>
      <c r="K9" s="355"/>
      <c r="L9" s="355"/>
      <c r="N9" s="138"/>
      <c r="T9" s="4"/>
      <c r="U9" s="254"/>
      <c r="V9" s="254"/>
      <c r="W9" s="355"/>
      <c r="X9" s="355"/>
      <c r="Y9" s="355"/>
    </row>
    <row r="10" spans="2:26" x14ac:dyDescent="0.3">
      <c r="B10" s="1"/>
      <c r="C10" s="1"/>
      <c r="G10" s="4" t="s">
        <v>229</v>
      </c>
      <c r="H10" s="59">
        <f>MIN(B30,B34)</f>
        <v>0</v>
      </c>
      <c r="I10" s="254"/>
      <c r="J10" s="355"/>
      <c r="K10" s="355"/>
      <c r="L10" s="355"/>
      <c r="N10" s="138"/>
      <c r="T10" s="4" t="s">
        <v>226</v>
      </c>
      <c r="U10" s="59">
        <f>MIN(O30,O34)</f>
        <v>0</v>
      </c>
      <c r="V10" s="254"/>
      <c r="W10" s="355"/>
      <c r="X10" s="355"/>
      <c r="Y10" s="355"/>
    </row>
    <row r="11" spans="2:26" ht="16.2" thickBot="1" x14ac:dyDescent="0.35">
      <c r="B11" s="1"/>
      <c r="C11" s="1"/>
      <c r="D11" s="5"/>
      <c r="E11" s="5"/>
      <c r="F11" s="5"/>
      <c r="G11" s="5"/>
      <c r="H11" s="5"/>
      <c r="I11" s="5"/>
      <c r="J11" s="5"/>
      <c r="K11" s="5"/>
      <c r="L11" s="5"/>
      <c r="M11" s="5"/>
      <c r="N11" s="138"/>
      <c r="Q11" s="5"/>
      <c r="R11" s="5"/>
      <c r="S11" s="5"/>
      <c r="T11" s="5"/>
      <c r="U11" s="5"/>
      <c r="V11" s="5"/>
      <c r="W11" s="5"/>
      <c r="X11" s="5"/>
      <c r="Y11" s="5"/>
      <c r="Z11" s="5"/>
    </row>
    <row r="12" spans="2:26" x14ac:dyDescent="0.3">
      <c r="N12" s="138"/>
    </row>
    <row r="13" spans="2:26" x14ac:dyDescent="0.3">
      <c r="B13" s="1"/>
      <c r="C13" s="1"/>
      <c r="D13" s="7"/>
      <c r="E13" s="7"/>
      <c r="F13" s="7"/>
      <c r="G13" s="7"/>
      <c r="H13" s="7"/>
      <c r="I13" s="7"/>
      <c r="J13" s="7"/>
      <c r="K13" s="7"/>
      <c r="L13" s="7"/>
      <c r="M13" s="7"/>
      <c r="N13" s="138"/>
      <c r="Q13" s="7"/>
      <c r="R13" s="7"/>
      <c r="S13" s="7"/>
      <c r="T13" s="7"/>
      <c r="U13" s="7"/>
      <c r="V13" s="7"/>
      <c r="W13" s="7"/>
      <c r="X13" s="7"/>
      <c r="Y13" s="7"/>
      <c r="Z13" s="7"/>
    </row>
    <row r="14" spans="2:26" x14ac:dyDescent="0.3">
      <c r="B14" s="1"/>
      <c r="C14" s="1"/>
      <c r="D14" s="566" t="s">
        <v>562</v>
      </c>
      <c r="E14" s="566"/>
      <c r="F14" s="566"/>
      <c r="G14" s="566"/>
      <c r="H14" s="566"/>
      <c r="I14" s="566"/>
      <c r="J14" s="566"/>
      <c r="K14" s="566"/>
      <c r="L14" s="566"/>
      <c r="M14" s="566"/>
      <c r="N14" s="138"/>
      <c r="Q14" s="566" t="s">
        <v>562</v>
      </c>
      <c r="R14" s="566"/>
      <c r="S14" s="566"/>
      <c r="T14" s="566"/>
      <c r="U14" s="566"/>
      <c r="V14" s="566"/>
      <c r="W14" s="566"/>
      <c r="X14" s="566"/>
      <c r="Y14" s="566"/>
      <c r="Z14" s="566"/>
    </row>
    <row r="15" spans="2:26" x14ac:dyDescent="0.3">
      <c r="B15" s="1"/>
      <c r="C15" s="1"/>
      <c r="D15" s="355"/>
      <c r="E15" s="355"/>
      <c r="F15" s="355"/>
      <c r="G15" s="355"/>
      <c r="H15" s="355"/>
      <c r="I15" s="355"/>
      <c r="J15" s="355"/>
      <c r="K15" s="355"/>
      <c r="L15" s="355"/>
      <c r="M15" s="355"/>
      <c r="N15" s="138"/>
      <c r="Q15" s="355"/>
      <c r="R15" s="355"/>
      <c r="S15" s="355"/>
      <c r="T15" s="355"/>
      <c r="U15" s="355"/>
      <c r="V15" s="355"/>
      <c r="W15" s="355"/>
      <c r="X15" s="355"/>
      <c r="Y15" s="355"/>
      <c r="Z15" s="355"/>
    </row>
    <row r="16" spans="2:26" x14ac:dyDescent="0.3">
      <c r="D16" s="543" t="str">
        <f>IF(L25&gt;0,IF(L25&lt;&gt;Summary!K8,"ERROR! Discrepancy with Total Project Units",""),"")</f>
        <v/>
      </c>
      <c r="E16" s="543"/>
      <c r="F16" s="543"/>
      <c r="G16" s="543"/>
      <c r="H16" s="543"/>
      <c r="I16" s="543"/>
      <c r="J16" s="543"/>
      <c r="K16" s="543"/>
      <c r="L16" s="543"/>
      <c r="M16" s="543"/>
      <c r="N16" s="138"/>
      <c r="Q16" s="543" t="str">
        <f>IF(Y25&gt;0,IF(Y25&lt;&gt;Summary!Y8,"ERROR! Discrepancy with Total Project Units",""),"")</f>
        <v/>
      </c>
      <c r="R16" s="543"/>
      <c r="S16" s="543"/>
      <c r="T16" s="543"/>
      <c r="U16" s="543"/>
      <c r="V16" s="543"/>
      <c r="W16" s="543"/>
      <c r="X16" s="543"/>
      <c r="Y16" s="543"/>
      <c r="Z16" s="543"/>
    </row>
    <row r="17" spans="2:29" x14ac:dyDescent="0.3">
      <c r="N17" s="138"/>
    </row>
    <row r="18" spans="2:29" x14ac:dyDescent="0.3">
      <c r="F18" s="567" t="s">
        <v>159</v>
      </c>
      <c r="G18" s="568"/>
      <c r="H18" s="569" t="s">
        <v>160</v>
      </c>
      <c r="I18" s="569"/>
      <c r="J18" s="569" t="s">
        <v>161</v>
      </c>
      <c r="K18" s="569"/>
      <c r="L18" s="569" t="s">
        <v>5</v>
      </c>
      <c r="M18" s="569"/>
      <c r="N18" s="138"/>
      <c r="S18" s="567" t="s">
        <v>159</v>
      </c>
      <c r="T18" s="568"/>
      <c r="U18" s="569" t="s">
        <v>160</v>
      </c>
      <c r="V18" s="569"/>
      <c r="W18" s="569" t="s">
        <v>161</v>
      </c>
      <c r="X18" s="569"/>
      <c r="Y18" s="569" t="s">
        <v>5</v>
      </c>
      <c r="Z18" s="569"/>
    </row>
    <row r="19" spans="2:29" x14ac:dyDescent="0.3">
      <c r="F19" s="563" t="s">
        <v>162</v>
      </c>
      <c r="G19" s="563"/>
      <c r="H19" s="75"/>
      <c r="I19" s="22">
        <f t="shared" ref="I19:I24" si="0">IF(H$25&gt;0,H19/H$25,0%)</f>
        <v>0</v>
      </c>
      <c r="J19" s="75"/>
      <c r="K19" s="22">
        <f t="shared" ref="K19:K24" si="1">IF(J$25&gt;0,J19/J$25,0%)</f>
        <v>0</v>
      </c>
      <c r="L19" s="8">
        <f t="shared" ref="L19:L24" si="2">J19+H19</f>
        <v>0</v>
      </c>
      <c r="M19" s="22">
        <f t="shared" ref="M19:M24" si="3">IF(L$25&gt;0,L19/L$25,0%)</f>
        <v>0</v>
      </c>
      <c r="N19" s="138"/>
      <c r="S19" s="563" t="s">
        <v>162</v>
      </c>
      <c r="T19" s="563"/>
      <c r="U19" s="237"/>
      <c r="V19" s="22">
        <f t="shared" ref="V19:V24" si="4">IF(U$25&gt;0,U19/U$25,0%)</f>
        <v>0</v>
      </c>
      <c r="W19" s="237"/>
      <c r="X19" s="22">
        <f t="shared" ref="X19:X24" si="5">IF(W$25&gt;0,W19/W$25,0%)</f>
        <v>0</v>
      </c>
      <c r="Y19" s="8">
        <f t="shared" ref="Y19:Y24" si="6">W19+U19</f>
        <v>0</v>
      </c>
      <c r="Z19" s="22">
        <f t="shared" ref="Z19:Z24" si="7">IF(Y$25&gt;0,Y19/Y$25,0%)</f>
        <v>0</v>
      </c>
      <c r="AB19" s="25"/>
    </row>
    <row r="20" spans="2:29" x14ac:dyDescent="0.3">
      <c r="F20" s="563" t="s">
        <v>163</v>
      </c>
      <c r="G20" s="563"/>
      <c r="H20" s="75"/>
      <c r="I20" s="22">
        <f t="shared" si="0"/>
        <v>0</v>
      </c>
      <c r="J20" s="75"/>
      <c r="K20" s="22">
        <f t="shared" si="1"/>
        <v>0</v>
      </c>
      <c r="L20" s="8">
        <f t="shared" si="2"/>
        <v>0</v>
      </c>
      <c r="M20" s="22">
        <f t="shared" si="3"/>
        <v>0</v>
      </c>
      <c r="N20" s="138"/>
      <c r="S20" s="563" t="s">
        <v>163</v>
      </c>
      <c r="T20" s="563"/>
      <c r="U20" s="237"/>
      <c r="V20" s="22">
        <f t="shared" si="4"/>
        <v>0</v>
      </c>
      <c r="W20" s="237"/>
      <c r="X20" s="22">
        <f t="shared" si="5"/>
        <v>0</v>
      </c>
      <c r="Y20" s="8">
        <f t="shared" si="6"/>
        <v>0</v>
      </c>
      <c r="Z20" s="22">
        <f t="shared" si="7"/>
        <v>0</v>
      </c>
      <c r="AB20" s="25"/>
    </row>
    <row r="21" spans="2:29" x14ac:dyDescent="0.3">
      <c r="F21" s="563" t="s">
        <v>164</v>
      </c>
      <c r="G21" s="563"/>
      <c r="H21" s="75"/>
      <c r="I21" s="22">
        <f t="shared" si="0"/>
        <v>0</v>
      </c>
      <c r="J21" s="75"/>
      <c r="K21" s="22">
        <f t="shared" si="1"/>
        <v>0</v>
      </c>
      <c r="L21" s="8">
        <f t="shared" si="2"/>
        <v>0</v>
      </c>
      <c r="M21" s="22">
        <f t="shared" si="3"/>
        <v>0</v>
      </c>
      <c r="N21" s="138"/>
      <c r="S21" s="563" t="s">
        <v>164</v>
      </c>
      <c r="T21" s="563"/>
      <c r="U21" s="237"/>
      <c r="V21" s="22">
        <f t="shared" si="4"/>
        <v>0</v>
      </c>
      <c r="W21" s="237"/>
      <c r="X21" s="22">
        <f t="shared" si="5"/>
        <v>0</v>
      </c>
      <c r="Y21" s="8">
        <f t="shared" si="6"/>
        <v>0</v>
      </c>
      <c r="Z21" s="22">
        <f t="shared" si="7"/>
        <v>0</v>
      </c>
      <c r="AB21" s="25"/>
    </row>
    <row r="22" spans="2:29" x14ac:dyDescent="0.3">
      <c r="F22" s="563" t="s">
        <v>165</v>
      </c>
      <c r="G22" s="563"/>
      <c r="H22" s="75"/>
      <c r="I22" s="22">
        <f t="shared" si="0"/>
        <v>0</v>
      </c>
      <c r="J22" s="75"/>
      <c r="K22" s="22">
        <f t="shared" si="1"/>
        <v>0</v>
      </c>
      <c r="L22" s="8">
        <f t="shared" si="2"/>
        <v>0</v>
      </c>
      <c r="M22" s="22">
        <f t="shared" si="3"/>
        <v>0</v>
      </c>
      <c r="N22" s="138"/>
      <c r="S22" s="563" t="s">
        <v>165</v>
      </c>
      <c r="T22" s="563"/>
      <c r="U22" s="237"/>
      <c r="V22" s="22">
        <f t="shared" si="4"/>
        <v>0</v>
      </c>
      <c r="W22" s="237"/>
      <c r="X22" s="22">
        <f t="shared" si="5"/>
        <v>0</v>
      </c>
      <c r="Y22" s="8">
        <f t="shared" si="6"/>
        <v>0</v>
      </c>
      <c r="Z22" s="22">
        <f t="shared" si="7"/>
        <v>0</v>
      </c>
      <c r="AB22" s="25"/>
    </row>
    <row r="23" spans="2:29" x14ac:dyDescent="0.3">
      <c r="F23" s="563" t="s">
        <v>166</v>
      </c>
      <c r="G23" s="563"/>
      <c r="H23" s="75"/>
      <c r="I23" s="22">
        <f t="shared" si="0"/>
        <v>0</v>
      </c>
      <c r="J23" s="75"/>
      <c r="K23" s="22">
        <f t="shared" si="1"/>
        <v>0</v>
      </c>
      <c r="L23" s="8">
        <f t="shared" si="2"/>
        <v>0</v>
      </c>
      <c r="M23" s="22">
        <f t="shared" si="3"/>
        <v>0</v>
      </c>
      <c r="N23" s="138"/>
      <c r="S23" s="563" t="s">
        <v>166</v>
      </c>
      <c r="T23" s="563"/>
      <c r="U23" s="237"/>
      <c r="V23" s="22">
        <f t="shared" si="4"/>
        <v>0</v>
      </c>
      <c r="W23" s="237"/>
      <c r="X23" s="22">
        <f t="shared" si="5"/>
        <v>0</v>
      </c>
      <c r="Y23" s="8">
        <f t="shared" si="6"/>
        <v>0</v>
      </c>
      <c r="Z23" s="22">
        <f t="shared" si="7"/>
        <v>0</v>
      </c>
      <c r="AB23" s="25"/>
    </row>
    <row r="24" spans="2:29" x14ac:dyDescent="0.3">
      <c r="F24" s="563" t="s">
        <v>167</v>
      </c>
      <c r="G24" s="563"/>
      <c r="H24" s="75"/>
      <c r="I24" s="22">
        <f t="shared" si="0"/>
        <v>0</v>
      </c>
      <c r="J24" s="75"/>
      <c r="K24" s="22">
        <f t="shared" si="1"/>
        <v>0</v>
      </c>
      <c r="L24" s="8">
        <f t="shared" si="2"/>
        <v>0</v>
      </c>
      <c r="M24" s="22">
        <f t="shared" si="3"/>
        <v>0</v>
      </c>
      <c r="N24" s="138"/>
      <c r="S24" s="563" t="s">
        <v>167</v>
      </c>
      <c r="T24" s="563"/>
      <c r="U24" s="237"/>
      <c r="V24" s="22">
        <f t="shared" si="4"/>
        <v>0</v>
      </c>
      <c r="W24" s="237"/>
      <c r="X24" s="22">
        <f t="shared" si="5"/>
        <v>0</v>
      </c>
      <c r="Y24" s="8">
        <f t="shared" si="6"/>
        <v>0</v>
      </c>
      <c r="Z24" s="22">
        <f t="shared" si="7"/>
        <v>0</v>
      </c>
      <c r="AB24" s="25"/>
    </row>
    <row r="25" spans="2:29" x14ac:dyDescent="0.3">
      <c r="D25" s="23"/>
      <c r="E25" s="23"/>
      <c r="F25" s="564" t="s">
        <v>5</v>
      </c>
      <c r="G25" s="564"/>
      <c r="H25" s="9">
        <f t="shared" ref="H25:M25" si="8">SUM(H19:H24)</f>
        <v>0</v>
      </c>
      <c r="I25" s="24">
        <f t="shared" si="8"/>
        <v>0</v>
      </c>
      <c r="J25" s="9">
        <f t="shared" si="8"/>
        <v>0</v>
      </c>
      <c r="K25" s="24">
        <f t="shared" si="8"/>
        <v>0</v>
      </c>
      <c r="L25" s="9">
        <f t="shared" si="8"/>
        <v>0</v>
      </c>
      <c r="M25" s="24">
        <f t="shared" si="8"/>
        <v>0</v>
      </c>
      <c r="N25" s="138"/>
      <c r="Q25" s="23"/>
      <c r="R25" s="23"/>
      <c r="S25" s="564" t="s">
        <v>5</v>
      </c>
      <c r="T25" s="564"/>
      <c r="U25" s="9">
        <f t="shared" ref="U25:Z25" si="9">SUM(U19:U24)</f>
        <v>0</v>
      </c>
      <c r="V25" s="24">
        <f t="shared" si="9"/>
        <v>0</v>
      </c>
      <c r="W25" s="9">
        <f t="shared" si="9"/>
        <v>0</v>
      </c>
      <c r="X25" s="24">
        <f t="shared" si="9"/>
        <v>0</v>
      </c>
      <c r="Y25" s="9">
        <f t="shared" si="9"/>
        <v>0</v>
      </c>
      <c r="Z25" s="24">
        <f t="shared" si="9"/>
        <v>0</v>
      </c>
    </row>
    <row r="26" spans="2:29" x14ac:dyDescent="0.3">
      <c r="D26" s="23"/>
      <c r="E26" s="23"/>
      <c r="F26" s="50"/>
      <c r="G26" s="50"/>
      <c r="H26" s="79"/>
      <c r="I26" s="80"/>
      <c r="J26" s="79"/>
      <c r="K26" s="80"/>
      <c r="L26" s="79"/>
      <c r="M26" s="78"/>
      <c r="N26" s="138"/>
      <c r="Q26" s="23"/>
      <c r="R26" s="23"/>
      <c r="S26" s="50"/>
      <c r="T26" s="50"/>
      <c r="U26" s="79"/>
      <c r="V26" s="80"/>
      <c r="W26" s="79"/>
      <c r="X26" s="80"/>
      <c r="Y26" s="79"/>
      <c r="Z26" s="78"/>
    </row>
    <row r="27" spans="2:29" ht="16.2" thickBot="1" x14ac:dyDescent="0.35">
      <c r="D27" s="499" t="s">
        <v>237</v>
      </c>
      <c r="E27" s="499"/>
      <c r="F27" s="499"/>
      <c r="G27" s="499"/>
      <c r="H27" s="499"/>
      <c r="I27" s="499"/>
      <c r="J27" s="499"/>
      <c r="K27" s="499"/>
      <c r="L27" s="499"/>
      <c r="M27" s="499"/>
      <c r="N27" s="138"/>
      <c r="Q27" s="499" t="s">
        <v>237</v>
      </c>
      <c r="R27" s="499"/>
      <c r="S27" s="499"/>
      <c r="T27" s="499"/>
      <c r="U27" s="499"/>
      <c r="V27" s="499"/>
      <c r="W27" s="499"/>
      <c r="X27" s="499"/>
      <c r="Y27" s="499"/>
      <c r="Z27" s="499"/>
    </row>
    <row r="28" spans="2:29" x14ac:dyDescent="0.3">
      <c r="B28" s="66" t="s">
        <v>236</v>
      </c>
      <c r="C28" s="66" t="s">
        <v>232</v>
      </c>
      <c r="D28" s="23"/>
      <c r="E28" s="23"/>
      <c r="F28" s="50"/>
      <c r="G28" s="50"/>
      <c r="H28" s="13"/>
      <c r="I28" s="78"/>
      <c r="J28" s="13"/>
      <c r="K28" s="78"/>
      <c r="L28" s="13"/>
      <c r="M28" s="78"/>
      <c r="N28" s="138"/>
      <c r="O28" s="353" t="s">
        <v>236</v>
      </c>
      <c r="P28" s="353" t="s">
        <v>232</v>
      </c>
      <c r="Q28" s="23"/>
      <c r="R28" s="23"/>
      <c r="S28" s="50"/>
      <c r="T28" s="50"/>
      <c r="U28" s="13"/>
      <c r="V28" s="78"/>
      <c r="W28" s="13"/>
      <c r="X28" s="78"/>
      <c r="Y28" s="13"/>
      <c r="Z28" s="78"/>
    </row>
    <row r="29" spans="2:29" ht="15.75" customHeight="1" x14ac:dyDescent="0.3">
      <c r="D29" s="560" t="s">
        <v>169</v>
      </c>
      <c r="E29" s="560"/>
      <c r="F29" s="560"/>
      <c r="G29" s="560"/>
      <c r="H29" s="560"/>
      <c r="I29" s="560"/>
      <c r="J29" s="560"/>
      <c r="K29" s="560"/>
      <c r="L29" s="560"/>
      <c r="M29" s="560"/>
      <c r="N29" s="138"/>
      <c r="Q29" s="560" t="s">
        <v>169</v>
      </c>
      <c r="R29" s="560"/>
      <c r="S29" s="560"/>
      <c r="T29" s="560"/>
      <c r="U29" s="560"/>
      <c r="V29" s="560"/>
      <c r="W29" s="560"/>
      <c r="X29" s="560"/>
      <c r="Y29" s="560"/>
      <c r="Z29" s="560"/>
      <c r="AC29" s="3"/>
    </row>
    <row r="30" spans="2:29" x14ac:dyDescent="0.3">
      <c r="B30" s="561" t="str">
        <f>IF(H25&gt;0,SUM(D30:D31),"")</f>
        <v/>
      </c>
      <c r="C30" s="83">
        <v>1</v>
      </c>
      <c r="D30" s="357" t="str">
        <f>IF(E30="X",C30,"")</f>
        <v/>
      </c>
      <c r="E30" s="356" t="str">
        <f>IF(I21&gt;=F30,IF(I21&lt;=G30,"X",""),"")</f>
        <v/>
      </c>
      <c r="F30" s="128">
        <v>0.01</v>
      </c>
      <c r="G30" s="405">
        <v>9.9000000000000005E-2</v>
      </c>
      <c r="H30" s="125"/>
      <c r="I30" s="125"/>
      <c r="J30" s="125"/>
      <c r="K30" s="125"/>
      <c r="L30" s="125"/>
      <c r="M30" s="126"/>
      <c r="N30" s="138"/>
      <c r="O30" s="561" t="str">
        <f>IF(U25&gt;0,SUM(Q30:Q31),"")</f>
        <v/>
      </c>
      <c r="P30" s="364">
        <v>1</v>
      </c>
      <c r="Q30" s="357" t="str">
        <f>IF(R30="X",P30,"")</f>
        <v/>
      </c>
      <c r="R30" s="356" t="str">
        <f>IF(V21&gt;=S30,IF(V21&lt;=T30,"X",""),"")</f>
        <v/>
      </c>
      <c r="S30" s="128">
        <v>0.01</v>
      </c>
      <c r="T30" s="405">
        <v>9.9000000000000005E-2</v>
      </c>
      <c r="U30" s="125"/>
      <c r="V30" s="125"/>
      <c r="W30" s="125"/>
      <c r="X30" s="125"/>
      <c r="Y30" s="125"/>
      <c r="Z30" s="126"/>
      <c r="AC30" s="3"/>
    </row>
    <row r="31" spans="2:29" x14ac:dyDescent="0.3">
      <c r="B31" s="562"/>
      <c r="C31" s="83">
        <v>2</v>
      </c>
      <c r="D31" s="357" t="str">
        <f>IF(E31="X",C31,"")</f>
        <v/>
      </c>
      <c r="E31" s="356" t="str">
        <f>IF(I21&gt;=F31,IF(I21&lt;=G31,"X",""),"")</f>
        <v/>
      </c>
      <c r="F31" s="128">
        <v>0.1</v>
      </c>
      <c r="G31" s="124">
        <v>0.25</v>
      </c>
      <c r="H31" s="125"/>
      <c r="I31" s="125"/>
      <c r="J31" s="125"/>
      <c r="K31" s="125"/>
      <c r="L31" s="125"/>
      <c r="M31" s="126"/>
      <c r="N31" s="138"/>
      <c r="O31" s="562"/>
      <c r="P31" s="364">
        <v>2</v>
      </c>
      <c r="Q31" s="357" t="str">
        <f>IF(R31="X",P31,"")</f>
        <v/>
      </c>
      <c r="R31" s="356" t="str">
        <f>IF(V21&gt;=S31,IF(V21&lt;=T31,"X",""),"")</f>
        <v/>
      </c>
      <c r="S31" s="128">
        <v>0.1</v>
      </c>
      <c r="T31" s="122">
        <v>0.25</v>
      </c>
      <c r="U31" s="123"/>
      <c r="V31" s="123"/>
      <c r="W31" s="123"/>
      <c r="X31" s="123"/>
      <c r="Y31" s="123"/>
      <c r="Z31" s="129"/>
    </row>
    <row r="32" spans="2:29" x14ac:dyDescent="0.3">
      <c r="E32" s="359"/>
      <c r="F32" s="82"/>
      <c r="G32" s="82"/>
      <c r="N32" s="138"/>
      <c r="R32" s="359"/>
      <c r="S32" s="82"/>
      <c r="T32" s="82"/>
    </row>
    <row r="33" spans="2:26" ht="15.75" customHeight="1" x14ac:dyDescent="0.3">
      <c r="D33" s="570" t="s">
        <v>170</v>
      </c>
      <c r="E33" s="570"/>
      <c r="F33" s="570"/>
      <c r="G33" s="570"/>
      <c r="H33" s="570"/>
      <c r="I33" s="570"/>
      <c r="J33" s="570"/>
      <c r="K33" s="570"/>
      <c r="L33" s="570"/>
      <c r="M33" s="570"/>
      <c r="N33" s="138"/>
      <c r="Q33" s="560" t="s">
        <v>170</v>
      </c>
      <c r="R33" s="560"/>
      <c r="S33" s="560"/>
      <c r="T33" s="560"/>
      <c r="U33" s="560"/>
      <c r="V33" s="560"/>
      <c r="W33" s="560"/>
      <c r="X33" s="560"/>
      <c r="Y33" s="560"/>
      <c r="Z33" s="560"/>
    </row>
    <row r="34" spans="2:26" x14ac:dyDescent="0.3">
      <c r="B34" s="561" t="str">
        <f>IF(J25&gt;0,SUM(D34:D35),"")</f>
        <v/>
      </c>
      <c r="C34" s="83">
        <v>1</v>
      </c>
      <c r="D34" s="357" t="str">
        <f>IF(E34="X",C34,"")</f>
        <v/>
      </c>
      <c r="E34" s="356" t="str">
        <f>IF(SUM(K22:K24)&gt;=F34,IF(SUM(K22:K24)&lt;=G34,"X",""),"")</f>
        <v/>
      </c>
      <c r="F34" s="128">
        <v>0.25</v>
      </c>
      <c r="G34" s="124">
        <v>0.49990000000000001</v>
      </c>
      <c r="H34" s="125"/>
      <c r="I34" s="125"/>
      <c r="J34" s="125"/>
      <c r="K34" s="125"/>
      <c r="L34" s="125"/>
      <c r="M34" s="126"/>
      <c r="N34" s="138"/>
      <c r="O34" s="561" t="str">
        <f>IF(W25&gt;0,SUM(Q34:Q35),"")</f>
        <v/>
      </c>
      <c r="P34" s="364">
        <v>1</v>
      </c>
      <c r="Q34" s="357" t="str">
        <f>IF(R34="X",P34,"")</f>
        <v/>
      </c>
      <c r="R34" s="356" t="str">
        <f>IF(SUM(X22:X24)&gt;=S34,IF(SUM(X22:X24)&lt;=T34,"X",""),"")</f>
        <v/>
      </c>
      <c r="S34" s="128">
        <v>0.25</v>
      </c>
      <c r="T34" s="124">
        <v>0.49990000000000001</v>
      </c>
      <c r="U34" s="125"/>
      <c r="V34" s="125"/>
      <c r="W34" s="125"/>
      <c r="X34" s="125"/>
      <c r="Y34" s="125"/>
      <c r="Z34" s="126"/>
    </row>
    <row r="35" spans="2:26" x14ac:dyDescent="0.3">
      <c r="B35" s="562"/>
      <c r="C35" s="83">
        <v>2</v>
      </c>
      <c r="D35" s="357" t="str">
        <f>IF(E35="X",C35,"")</f>
        <v/>
      </c>
      <c r="E35" s="356" t="str">
        <f>IF(SUM(K22:K24)&gt;=F35,"X","")</f>
        <v/>
      </c>
      <c r="F35" s="128">
        <v>0.5</v>
      </c>
      <c r="G35" s="124">
        <v>1</v>
      </c>
      <c r="H35" s="125"/>
      <c r="I35" s="127"/>
      <c r="J35" s="125"/>
      <c r="K35" s="125"/>
      <c r="L35" s="125"/>
      <c r="M35" s="126"/>
      <c r="N35" s="138"/>
      <c r="O35" s="562"/>
      <c r="P35" s="364">
        <v>2</v>
      </c>
      <c r="Q35" s="357" t="str">
        <f>IF(R35="X",P35,"")</f>
        <v/>
      </c>
      <c r="R35" s="356" t="str">
        <f>IF(SUM(X22:X24)&gt;=S35,"X","")</f>
        <v/>
      </c>
      <c r="S35" s="128">
        <v>0.5</v>
      </c>
      <c r="T35" s="124">
        <v>1</v>
      </c>
      <c r="U35" s="125"/>
      <c r="V35" s="127"/>
      <c r="W35" s="125"/>
      <c r="X35" s="125"/>
      <c r="Y35" s="125"/>
      <c r="Z35" s="126"/>
    </row>
    <row r="36" spans="2:26" x14ac:dyDescent="0.3">
      <c r="D36" s="1"/>
      <c r="E36" s="1"/>
      <c r="F36" s="1"/>
      <c r="G36" s="1"/>
      <c r="N36" s="138"/>
      <c r="Q36" s="1"/>
      <c r="R36" s="1"/>
      <c r="S36" s="1"/>
      <c r="T36" s="1"/>
    </row>
    <row r="37" spans="2:26" ht="15" customHeight="1" x14ac:dyDescent="0.3">
      <c r="F37" s="11"/>
      <c r="N37" s="138"/>
      <c r="S37" s="11"/>
    </row>
    <row r="38" spans="2:26" s="11" customFormat="1" ht="15" customHeight="1" x14ac:dyDescent="0.3">
      <c r="B38" s="71"/>
      <c r="C38" s="67"/>
      <c r="D38" s="565" t="s">
        <v>390</v>
      </c>
      <c r="E38" s="565"/>
      <c r="F38" s="565"/>
      <c r="G38" s="565"/>
      <c r="H38" s="565"/>
      <c r="I38" s="565"/>
      <c r="J38" s="565"/>
      <c r="K38" s="565"/>
      <c r="L38" s="565"/>
      <c r="M38" s="565"/>
      <c r="N38" s="139"/>
      <c r="O38" s="71"/>
      <c r="P38" s="67"/>
      <c r="Q38" s="565" t="s">
        <v>390</v>
      </c>
      <c r="R38" s="565"/>
      <c r="S38" s="565"/>
      <c r="T38" s="565"/>
      <c r="U38" s="565"/>
      <c r="V38" s="565"/>
      <c r="W38" s="565"/>
      <c r="X38" s="565"/>
      <c r="Y38" s="565"/>
      <c r="Z38" s="565"/>
    </row>
    <row r="39" spans="2:26" ht="48.75" customHeight="1" x14ac:dyDescent="0.3">
      <c r="D39" s="565"/>
      <c r="E39" s="565"/>
      <c r="F39" s="565"/>
      <c r="G39" s="565"/>
      <c r="H39" s="565"/>
      <c r="I39" s="565"/>
      <c r="J39" s="565"/>
      <c r="K39" s="565"/>
      <c r="L39" s="565"/>
      <c r="M39" s="565"/>
      <c r="N39" s="138"/>
      <c r="Q39" s="565"/>
      <c r="R39" s="565"/>
      <c r="S39" s="565"/>
      <c r="T39" s="565"/>
      <c r="U39" s="565"/>
      <c r="V39" s="565"/>
      <c r="W39" s="565"/>
      <c r="X39" s="565"/>
      <c r="Y39" s="565"/>
      <c r="Z39" s="565"/>
    </row>
    <row r="40" spans="2:26" s="11" customFormat="1" ht="62.25" customHeight="1" x14ac:dyDescent="0.3">
      <c r="B40" s="71"/>
      <c r="C40" s="67"/>
      <c r="D40" s="500"/>
      <c r="E40" s="500"/>
      <c r="F40" s="500"/>
      <c r="G40" s="500"/>
      <c r="H40" s="500"/>
      <c r="I40" s="500"/>
      <c r="J40" s="500"/>
      <c r="K40" s="500"/>
      <c r="L40" s="500"/>
      <c r="M40" s="500"/>
      <c r="N40" s="139"/>
      <c r="O40" s="71"/>
      <c r="P40" s="67"/>
      <c r="Q40" s="500"/>
      <c r="R40" s="500"/>
      <c r="S40" s="500"/>
      <c r="T40" s="500"/>
      <c r="U40" s="500"/>
      <c r="V40" s="500"/>
      <c r="W40" s="500"/>
      <c r="X40" s="500"/>
      <c r="Y40" s="500"/>
      <c r="Z40" s="500"/>
    </row>
    <row r="41" spans="2:26" s="11" customFormat="1" ht="15" customHeight="1" x14ac:dyDescent="0.3">
      <c r="B41" s="71"/>
      <c r="C41" s="67"/>
      <c r="N41" s="136"/>
      <c r="O41" s="71"/>
      <c r="P41" s="67"/>
    </row>
    <row r="42" spans="2:26" s="11" customFormat="1" x14ac:dyDescent="0.3">
      <c r="B42" s="71"/>
      <c r="C42" s="67"/>
      <c r="N42" s="136"/>
      <c r="O42" s="71"/>
      <c r="P42" s="67"/>
    </row>
    <row r="43" spans="2:26" s="11" customFormat="1" x14ac:dyDescent="0.3">
      <c r="B43" s="71"/>
      <c r="C43" s="67"/>
      <c r="N43" s="136"/>
      <c r="O43" s="71"/>
      <c r="P43" s="67"/>
    </row>
    <row r="45" spans="2:26" x14ac:dyDescent="0.3">
      <c r="D45" s="13"/>
      <c r="E45" s="13"/>
      <c r="F45" s="14"/>
      <c r="Q45" s="13"/>
      <c r="R45" s="13"/>
      <c r="S45" s="14"/>
    </row>
  </sheetData>
  <sheetProtection algorithmName="SHA-512" hashValue="096J9+Www5Of5HYUGK5nO1O/aBe228nLZYNHPGRO1hB/eHuV9RSOB4z1htIl82K0ZazNCJZ6fD4jP79gvBrxuw==" saltValue="QlTIcu9fzeISTpdVdm21UA==" spinCount="100000" sheet="1" selectLockedCells="1"/>
  <mergeCells count="48">
    <mergeCell ref="F25:G25"/>
    <mergeCell ref="D40:M40"/>
    <mergeCell ref="D27:M27"/>
    <mergeCell ref="D33:M33"/>
    <mergeCell ref="D29:M29"/>
    <mergeCell ref="D38:M39"/>
    <mergeCell ref="F24:G24"/>
    <mergeCell ref="D2:M2"/>
    <mergeCell ref="D3:M3"/>
    <mergeCell ref="H6:L6"/>
    <mergeCell ref="H8:I8"/>
    <mergeCell ref="D14:M14"/>
    <mergeCell ref="F18:G18"/>
    <mergeCell ref="H18:I18"/>
    <mergeCell ref="J18:K18"/>
    <mergeCell ref="L18:M18"/>
    <mergeCell ref="F19:G19"/>
    <mergeCell ref="F20:G20"/>
    <mergeCell ref="F21:G21"/>
    <mergeCell ref="F22:G22"/>
    <mergeCell ref="F23:G23"/>
    <mergeCell ref="D16:M16"/>
    <mergeCell ref="B30:B31"/>
    <mergeCell ref="B34:B35"/>
    <mergeCell ref="Q2:Z2"/>
    <mergeCell ref="Q3:Z3"/>
    <mergeCell ref="U6:Y6"/>
    <mergeCell ref="U8:V8"/>
    <mergeCell ref="Q14:Z14"/>
    <mergeCell ref="S18:T18"/>
    <mergeCell ref="U18:V18"/>
    <mergeCell ref="W18:X18"/>
    <mergeCell ref="Y18:Z18"/>
    <mergeCell ref="S19:T19"/>
    <mergeCell ref="S20:T20"/>
    <mergeCell ref="S21:T21"/>
    <mergeCell ref="S22:T22"/>
    <mergeCell ref="S23:T23"/>
    <mergeCell ref="Q16:Z16"/>
    <mergeCell ref="Q33:Z33"/>
    <mergeCell ref="O34:O35"/>
    <mergeCell ref="Q40:Z40"/>
    <mergeCell ref="S24:T24"/>
    <mergeCell ref="S25:T25"/>
    <mergeCell ref="Q27:Z27"/>
    <mergeCell ref="Q29:Z29"/>
    <mergeCell ref="O30:O31"/>
    <mergeCell ref="Q38:Z39"/>
  </mergeCells>
  <dataValidations count="1">
    <dataValidation type="whole" operator="greaterThanOrEqual" showInputMessage="1" showErrorMessage="1" sqref="H19:H24 J19:J24 U19:U24 W19:W24">
      <formula1>0</formula1>
    </dataValidation>
  </dataValidations>
  <pageMargins left="0.7" right="0.7" top="0.75" bottom="0.75" header="0.3" footer="0.3"/>
  <pageSetup scale="71" orientation="portrait" r:id="rId1"/>
  <headerFooter>
    <oddFooter>&amp;CTab: &amp;A&amp;RPrint Date: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showGridLines="0" view="pageBreakPreview" zoomScaleNormal="100" zoomScaleSheetLayoutView="100" workbookViewId="0">
      <selection activeCell="I11" sqref="I11"/>
    </sheetView>
  </sheetViews>
  <sheetFormatPr defaultColWidth="9.109375" defaultRowHeight="15.6" x14ac:dyDescent="0.3"/>
  <cols>
    <col min="1" max="1" width="2.88671875" style="1" customWidth="1"/>
    <col min="2" max="3" width="9.109375" style="69" hidden="1" customWidth="1"/>
    <col min="4" max="5" width="4.88671875" style="3" customWidth="1"/>
    <col min="6" max="7" width="12.33203125" style="3" customWidth="1"/>
    <col min="8" max="8" width="15.88671875" style="3" customWidth="1"/>
    <col min="9" max="10" width="12.33203125" style="3" customWidth="1"/>
    <col min="11" max="11" width="17.109375" style="3" customWidth="1"/>
    <col min="12" max="12" width="8.33203125" style="3" customWidth="1"/>
    <col min="13" max="13" width="14.44140625" style="3" customWidth="1"/>
    <col min="14" max="14" width="1.6640625" style="133" customWidth="1"/>
    <col min="15" max="15" width="9.109375" style="69" hidden="1" customWidth="1"/>
    <col min="16" max="16" width="14" style="69" hidden="1" customWidth="1"/>
    <col min="17" max="17" width="5" style="3" customWidth="1"/>
    <col min="18" max="18" width="4.88671875" style="3" customWidth="1"/>
    <col min="19" max="20" width="12.33203125" style="3" customWidth="1"/>
    <col min="21" max="21" width="16.33203125" style="3" customWidth="1"/>
    <col min="22" max="23" width="12.33203125" style="3" customWidth="1"/>
    <col min="24" max="24" width="17.44140625" style="3" customWidth="1"/>
    <col min="25" max="25" width="8" style="3" customWidth="1"/>
    <col min="26" max="26" width="12.33203125" style="3" customWidth="1"/>
    <col min="27" max="16384" width="9.109375" style="1"/>
  </cols>
  <sheetData>
    <row r="1" spans="2:26" x14ac:dyDescent="0.3">
      <c r="N1" s="138"/>
    </row>
    <row r="2" spans="2:26" x14ac:dyDescent="0.3">
      <c r="B2" s="70"/>
      <c r="C2" s="70"/>
      <c r="D2" s="502" t="s">
        <v>475</v>
      </c>
      <c r="E2" s="502"/>
      <c r="F2" s="502"/>
      <c r="G2" s="502"/>
      <c r="H2" s="502"/>
      <c r="I2" s="502"/>
      <c r="J2" s="502"/>
      <c r="K2" s="502"/>
      <c r="L2" s="502"/>
      <c r="M2" s="502"/>
      <c r="N2" s="138"/>
      <c r="O2" s="121" t="s">
        <v>476</v>
      </c>
      <c r="P2" s="70"/>
      <c r="Q2" s="502" t="s">
        <v>475</v>
      </c>
      <c r="R2" s="502"/>
      <c r="S2" s="502"/>
      <c r="T2" s="502"/>
      <c r="U2" s="502"/>
      <c r="V2" s="502"/>
      <c r="W2" s="502"/>
      <c r="X2" s="502"/>
      <c r="Y2" s="502"/>
      <c r="Z2" s="502"/>
    </row>
    <row r="3" spans="2:26" ht="16.2" thickBot="1" x14ac:dyDescent="0.35">
      <c r="B3" s="70"/>
      <c r="C3" s="70"/>
      <c r="D3" s="503" t="s">
        <v>233</v>
      </c>
      <c r="E3" s="503"/>
      <c r="F3" s="503"/>
      <c r="G3" s="503"/>
      <c r="H3" s="503"/>
      <c r="I3" s="503"/>
      <c r="J3" s="503"/>
      <c r="K3" s="503"/>
      <c r="L3" s="503"/>
      <c r="M3" s="503"/>
      <c r="N3" s="138"/>
      <c r="O3" s="70"/>
      <c r="P3" s="70"/>
      <c r="Q3" s="503" t="s">
        <v>234</v>
      </c>
      <c r="R3" s="503"/>
      <c r="S3" s="503"/>
      <c r="T3" s="503"/>
      <c r="U3" s="503"/>
      <c r="V3" s="503"/>
      <c r="W3" s="503"/>
      <c r="X3" s="503"/>
      <c r="Y3" s="503"/>
      <c r="Z3" s="503"/>
    </row>
    <row r="4" spans="2:26" x14ac:dyDescent="0.3">
      <c r="B4" s="70"/>
      <c r="C4" s="70"/>
      <c r="D4" s="2"/>
      <c r="E4" s="2"/>
      <c r="F4" s="2"/>
      <c r="G4" s="2"/>
      <c r="H4" s="2"/>
      <c r="I4" s="2"/>
      <c r="J4" s="2"/>
      <c r="K4" s="2"/>
      <c r="L4" s="2"/>
      <c r="M4" s="2"/>
      <c r="N4" s="138"/>
      <c r="O4" s="70" t="s">
        <v>477</v>
      </c>
      <c r="P4" s="70"/>
      <c r="Q4" s="2"/>
      <c r="R4" s="2"/>
      <c r="S4" s="2"/>
      <c r="T4" s="2"/>
      <c r="U4" s="2"/>
      <c r="V4" s="2"/>
      <c r="W4" s="2"/>
      <c r="X4" s="2"/>
      <c r="Y4" s="2"/>
      <c r="Z4" s="2"/>
    </row>
    <row r="5" spans="2:26" x14ac:dyDescent="0.3">
      <c r="B5" s="70"/>
      <c r="C5" s="70"/>
      <c r="D5" s="2"/>
      <c r="E5" s="2"/>
      <c r="G5" s="422" t="s">
        <v>0</v>
      </c>
      <c r="H5" s="57" t="str">
        <f>IF(Summary!E5="","",Summary!E5)</f>
        <v/>
      </c>
      <c r="I5" s="418"/>
      <c r="J5" s="418"/>
      <c r="K5" s="418"/>
      <c r="L5" s="418"/>
      <c r="M5" s="2"/>
      <c r="N5" s="138"/>
      <c r="O5" s="70" t="s">
        <v>478</v>
      </c>
      <c r="P5" s="70"/>
      <c r="Q5" s="2"/>
      <c r="R5" s="2"/>
      <c r="T5" s="422" t="s">
        <v>0</v>
      </c>
      <c r="U5" s="57" t="str">
        <f>IF(Summary!$S5="","",Summary!$S5)</f>
        <v/>
      </c>
      <c r="V5" s="418"/>
      <c r="W5" s="418"/>
      <c r="X5" s="418"/>
      <c r="Y5" s="418"/>
      <c r="Z5" s="2"/>
    </row>
    <row r="6" spans="2:26" x14ac:dyDescent="0.3">
      <c r="B6" s="70"/>
      <c r="C6" s="70"/>
      <c r="G6" s="422" t="s">
        <v>1</v>
      </c>
      <c r="H6" s="549" t="str">
        <f>IF(Summary!E6="","",Summary!E6)</f>
        <v/>
      </c>
      <c r="I6" s="550"/>
      <c r="J6" s="550"/>
      <c r="K6" s="550"/>
      <c r="L6" s="551"/>
      <c r="N6" s="138"/>
      <c r="O6" s="70" t="s">
        <v>479</v>
      </c>
      <c r="P6" s="70"/>
      <c r="T6" s="422" t="s">
        <v>1</v>
      </c>
      <c r="U6" s="415" t="str">
        <f>IF(Summary!$S6="","",Summary!$S6)</f>
        <v/>
      </c>
      <c r="V6" s="416"/>
      <c r="W6" s="416"/>
      <c r="X6" s="416"/>
      <c r="Y6" s="417"/>
    </row>
    <row r="7" spans="2:26" x14ac:dyDescent="0.3">
      <c r="B7" s="70"/>
      <c r="C7" s="70"/>
      <c r="G7" s="422"/>
      <c r="H7" s="416"/>
      <c r="I7" s="416"/>
      <c r="J7" s="418"/>
      <c r="K7" s="418"/>
      <c r="L7" s="418"/>
      <c r="N7" s="138"/>
      <c r="O7" s="121"/>
      <c r="P7" s="70"/>
      <c r="T7" s="422"/>
      <c r="U7" s="416"/>
      <c r="V7" s="416"/>
      <c r="W7" s="418"/>
      <c r="X7" s="418"/>
      <c r="Y7" s="418"/>
    </row>
    <row r="8" spans="2:26" x14ac:dyDescent="0.3">
      <c r="B8" s="70"/>
      <c r="C8" s="70"/>
      <c r="G8" s="422" t="s">
        <v>228</v>
      </c>
      <c r="H8" s="552" t="str">
        <f>IF(Summary!E8="","",Summary!E8)</f>
        <v/>
      </c>
      <c r="I8" s="552"/>
      <c r="J8" s="418"/>
      <c r="K8" s="418"/>
      <c r="L8" s="418"/>
      <c r="N8" s="138"/>
      <c r="O8" s="121"/>
      <c r="P8" s="70"/>
      <c r="T8" s="422" t="s">
        <v>228</v>
      </c>
      <c r="U8" s="557" t="str">
        <f>IF(Summary!$S8="","",Summary!$S8)</f>
        <v/>
      </c>
      <c r="V8" s="558"/>
      <c r="W8" s="418"/>
      <c r="X8" s="418"/>
      <c r="Y8" s="418"/>
    </row>
    <row r="9" spans="2:26" x14ac:dyDescent="0.3">
      <c r="B9" s="70"/>
      <c r="C9" s="70"/>
      <c r="G9" s="422"/>
      <c r="H9" s="418"/>
      <c r="I9" s="418"/>
      <c r="J9" s="418"/>
      <c r="K9" s="418"/>
      <c r="L9" s="418"/>
      <c r="N9" s="138"/>
      <c r="O9" s="112"/>
      <c r="P9" s="70"/>
      <c r="T9" s="422"/>
      <c r="U9" s="418"/>
      <c r="V9" s="418"/>
      <c r="W9" s="418"/>
      <c r="X9" s="418"/>
      <c r="Y9" s="418"/>
    </row>
    <row r="10" spans="2:26" x14ac:dyDescent="0.3">
      <c r="B10" s="70"/>
      <c r="C10" s="70"/>
      <c r="G10" s="422"/>
      <c r="H10" s="427"/>
      <c r="I10" s="418"/>
      <c r="J10" s="418"/>
      <c r="K10" s="418"/>
      <c r="L10" s="418"/>
      <c r="N10" s="138"/>
      <c r="O10" s="112"/>
      <c r="P10" s="70"/>
      <c r="T10" s="422" t="s">
        <v>226</v>
      </c>
      <c r="U10" s="419">
        <f>O20</f>
        <v>0</v>
      </c>
      <c r="V10" s="418"/>
      <c r="W10" s="418"/>
      <c r="X10" s="418"/>
      <c r="Y10" s="418"/>
    </row>
    <row r="11" spans="2:26" ht="16.2" thickBot="1" x14ac:dyDescent="0.35">
      <c r="B11" s="70"/>
      <c r="C11" s="70"/>
      <c r="D11" s="5"/>
      <c r="E11" s="5"/>
      <c r="F11" s="5"/>
      <c r="G11" s="5"/>
      <c r="H11" s="5"/>
      <c r="I11" s="5"/>
      <c r="J11" s="5"/>
      <c r="K11" s="5"/>
      <c r="L11" s="5"/>
      <c r="M11" s="5"/>
      <c r="N11" s="138"/>
      <c r="O11" s="112"/>
      <c r="P11" s="70"/>
      <c r="Q11" s="5"/>
      <c r="R11" s="5"/>
      <c r="S11" s="5"/>
      <c r="T11" s="5"/>
      <c r="U11" s="5"/>
      <c r="V11" s="5"/>
      <c r="W11" s="5"/>
      <c r="X11" s="5"/>
      <c r="Y11" s="5"/>
      <c r="Z11" s="5"/>
    </row>
    <row r="12" spans="2:26" x14ac:dyDescent="0.3">
      <c r="N12" s="138"/>
      <c r="O12" s="112"/>
    </row>
    <row r="13" spans="2:26" x14ac:dyDescent="0.3">
      <c r="B13" s="70"/>
      <c r="C13" s="70"/>
      <c r="D13" s="7"/>
      <c r="E13" s="7"/>
      <c r="F13" s="7"/>
      <c r="G13" s="7"/>
      <c r="H13" s="7"/>
      <c r="I13" s="7"/>
      <c r="J13" s="7"/>
      <c r="K13" s="7"/>
      <c r="L13" s="7"/>
      <c r="M13" s="7"/>
      <c r="N13" s="138"/>
      <c r="O13" s="112"/>
      <c r="P13" s="70"/>
      <c r="Q13" s="7"/>
      <c r="R13" s="7"/>
      <c r="S13" s="7"/>
      <c r="T13" s="7"/>
      <c r="U13" s="7"/>
      <c r="V13" s="7"/>
      <c r="W13" s="7"/>
      <c r="X13" s="7"/>
      <c r="Y13" s="7"/>
      <c r="Z13" s="7"/>
    </row>
    <row r="14" spans="2:26" ht="33" customHeight="1" x14ac:dyDescent="0.3">
      <c r="B14" s="70"/>
      <c r="C14" s="70"/>
      <c r="D14" s="571" t="s">
        <v>549</v>
      </c>
      <c r="E14" s="571"/>
      <c r="F14" s="571"/>
      <c r="G14" s="571"/>
      <c r="H14" s="571"/>
      <c r="I14" s="571"/>
      <c r="J14" s="571"/>
      <c r="K14" s="571"/>
      <c r="L14" s="571"/>
      <c r="M14" s="571"/>
      <c r="N14" s="138"/>
      <c r="P14" s="70"/>
      <c r="Q14" s="571" t="s">
        <v>549</v>
      </c>
      <c r="R14" s="571"/>
      <c r="S14" s="571"/>
      <c r="T14" s="571"/>
      <c r="U14" s="571"/>
      <c r="V14" s="571"/>
      <c r="W14" s="571"/>
      <c r="X14" s="571"/>
      <c r="Y14" s="571"/>
      <c r="Z14" s="571"/>
    </row>
    <row r="15" spans="2:26" ht="15.75" customHeight="1" x14ac:dyDescent="0.3">
      <c r="B15" s="70"/>
      <c r="C15" s="70"/>
      <c r="D15" s="421"/>
      <c r="E15" s="421"/>
      <c r="F15" s="421"/>
      <c r="G15" s="421"/>
      <c r="H15" s="421"/>
      <c r="I15" s="421"/>
      <c r="J15" s="421"/>
      <c r="K15" s="421"/>
      <c r="L15" s="421"/>
      <c r="M15" s="421"/>
      <c r="N15" s="138"/>
      <c r="O15" s="70" t="s">
        <v>4</v>
      </c>
      <c r="P15" s="70"/>
      <c r="Q15" s="421"/>
      <c r="R15" s="421"/>
      <c r="S15" s="421"/>
      <c r="T15" s="421"/>
      <c r="U15" s="421"/>
      <c r="V15" s="421"/>
      <c r="W15" s="421"/>
      <c r="X15" s="421"/>
      <c r="Y15" s="421"/>
      <c r="Z15" s="421"/>
    </row>
    <row r="16" spans="2:26" ht="15.75" customHeight="1" x14ac:dyDescent="0.3">
      <c r="B16" s="70"/>
      <c r="C16" s="70"/>
      <c r="G16" s="3" t="s">
        <v>480</v>
      </c>
      <c r="H16" s="64"/>
      <c r="J16" s="3" t="s">
        <v>347</v>
      </c>
      <c r="K16" s="572" t="str">
        <f>IF(Summary!$I$9="","",Summary!$I$9)</f>
        <v/>
      </c>
      <c r="L16" s="572"/>
      <c r="N16" s="138"/>
      <c r="O16" s="70"/>
      <c r="P16" s="70"/>
      <c r="T16" s="3" t="s">
        <v>480</v>
      </c>
      <c r="U16" s="236"/>
      <c r="W16" s="3" t="s">
        <v>347</v>
      </c>
      <c r="X16" s="572" t="str">
        <f>IF(Summary!$W$9="","",Summary!$W$9)</f>
        <v/>
      </c>
      <c r="Y16" s="572"/>
    </row>
    <row r="17" spans="2:26" x14ac:dyDescent="0.3">
      <c r="B17" s="70"/>
      <c r="C17" s="70"/>
      <c r="D17" s="1"/>
      <c r="E17" s="1"/>
      <c r="F17" s="1"/>
      <c r="G17" s="1"/>
      <c r="N17" s="138"/>
      <c r="O17" s="70"/>
      <c r="P17" s="70"/>
      <c r="Q17" s="1"/>
      <c r="R17" s="1"/>
      <c r="S17" s="1"/>
      <c r="T17" s="1"/>
    </row>
    <row r="18" spans="2:26" ht="16.2" thickBot="1" x14ac:dyDescent="0.35">
      <c r="D18" s="499"/>
      <c r="E18" s="499"/>
      <c r="F18" s="499"/>
      <c r="G18" s="499"/>
      <c r="H18" s="499"/>
      <c r="I18" s="499"/>
      <c r="J18" s="499"/>
      <c r="K18" s="499"/>
      <c r="L18" s="499"/>
      <c r="M18" s="499"/>
      <c r="N18" s="138"/>
      <c r="Q18" s="499" t="s">
        <v>481</v>
      </c>
      <c r="R18" s="499"/>
      <c r="S18" s="499"/>
      <c r="T18" s="499"/>
      <c r="U18" s="499"/>
      <c r="V18" s="499"/>
      <c r="W18" s="499"/>
      <c r="X18" s="499"/>
      <c r="Y18" s="499"/>
      <c r="Z18" s="499"/>
    </row>
    <row r="19" spans="2:26" x14ac:dyDescent="0.3">
      <c r="B19" s="414"/>
      <c r="C19" s="414"/>
      <c r="F19" s="10"/>
      <c r="G19" s="10"/>
      <c r="H19" s="10"/>
      <c r="I19" s="10"/>
      <c r="J19" s="10"/>
      <c r="K19" s="10"/>
      <c r="L19" s="10"/>
      <c r="M19" s="10"/>
      <c r="N19" s="138"/>
      <c r="O19" s="414" t="s">
        <v>236</v>
      </c>
      <c r="P19" s="414" t="s">
        <v>232</v>
      </c>
      <c r="S19" s="10"/>
      <c r="T19" s="10"/>
      <c r="U19" s="10"/>
      <c r="V19" s="10"/>
      <c r="W19" s="10"/>
      <c r="X19" s="10"/>
      <c r="Y19" s="10"/>
      <c r="Z19" s="10"/>
    </row>
    <row r="20" spans="2:26" ht="27" customHeight="1" x14ac:dyDescent="0.3">
      <c r="B20" s="67"/>
      <c r="C20" s="67"/>
      <c r="D20" s="10" t="str">
        <f>IF(E20="X",C20,"")</f>
        <v/>
      </c>
      <c r="E20" s="428"/>
      <c r="F20" s="573"/>
      <c r="G20" s="573"/>
      <c r="H20" s="573"/>
      <c r="I20" s="573"/>
      <c r="J20" s="573"/>
      <c r="K20" s="573"/>
      <c r="L20" s="573"/>
      <c r="M20" s="573"/>
      <c r="N20" s="138"/>
      <c r="O20" s="247">
        <f>IF(SUM(Q20:Q20)&gt;0,4,0)</f>
        <v>0</v>
      </c>
      <c r="P20" s="247">
        <v>4</v>
      </c>
      <c r="Q20" s="56" t="str">
        <f>IF(R20="X",P20,"")</f>
        <v/>
      </c>
      <c r="R20" s="236"/>
      <c r="S20" s="574" t="s">
        <v>482</v>
      </c>
      <c r="T20" s="574"/>
      <c r="U20" s="574"/>
      <c r="V20" s="574"/>
      <c r="W20" s="574"/>
      <c r="X20" s="574"/>
      <c r="Y20" s="574"/>
      <c r="Z20" s="574"/>
    </row>
    <row r="21" spans="2:26" ht="15" customHeight="1" x14ac:dyDescent="0.3">
      <c r="B21" s="70"/>
      <c r="C21" s="70"/>
      <c r="F21" s="11"/>
      <c r="N21" s="138"/>
      <c r="O21" s="70"/>
      <c r="P21" s="70"/>
      <c r="S21" s="11"/>
    </row>
    <row r="22" spans="2:26" ht="15" customHeight="1" x14ac:dyDescent="0.3">
      <c r="B22" s="70"/>
      <c r="C22" s="70"/>
      <c r="F22" s="11"/>
      <c r="N22" s="138"/>
      <c r="O22" s="70"/>
      <c r="P22" s="70"/>
      <c r="S22" s="11"/>
    </row>
    <row r="23" spans="2:26" s="11" customFormat="1" ht="62.25" customHeight="1" thickBot="1" x14ac:dyDescent="0.35">
      <c r="B23" s="71"/>
      <c r="C23" s="71"/>
      <c r="D23" s="501"/>
      <c r="E23" s="501"/>
      <c r="F23" s="501"/>
      <c r="G23" s="501"/>
      <c r="H23" s="501"/>
      <c r="I23" s="501"/>
      <c r="J23" s="501"/>
      <c r="K23" s="501"/>
      <c r="L23" s="501"/>
      <c r="M23" s="501"/>
      <c r="N23" s="139"/>
      <c r="O23" s="71"/>
      <c r="P23" s="71"/>
      <c r="Q23" s="501"/>
      <c r="R23" s="501"/>
      <c r="S23" s="501"/>
      <c r="T23" s="501"/>
      <c r="U23" s="501"/>
      <c r="V23" s="501"/>
      <c r="W23" s="501"/>
      <c r="X23" s="501"/>
      <c r="Y23" s="501"/>
      <c r="Z23" s="501"/>
    </row>
    <row r="24" spans="2:26" ht="15" customHeight="1" x14ac:dyDescent="0.3">
      <c r="B24" s="70"/>
      <c r="C24" s="70"/>
      <c r="F24" s="11"/>
      <c r="N24" s="138"/>
      <c r="O24" s="70"/>
      <c r="P24" s="70"/>
      <c r="S24" s="11"/>
    </row>
    <row r="25" spans="2:26" ht="15" customHeight="1" x14ac:dyDescent="0.3">
      <c r="B25" s="70"/>
      <c r="C25" s="70"/>
      <c r="F25" s="11"/>
      <c r="N25" s="138"/>
      <c r="O25" s="70"/>
      <c r="P25" s="70"/>
      <c r="S25" s="11"/>
    </row>
    <row r="26" spans="2:26" x14ac:dyDescent="0.3">
      <c r="B26" s="70"/>
      <c r="C26" s="70"/>
      <c r="F26" s="11"/>
      <c r="N26" s="138"/>
      <c r="O26" s="70"/>
      <c r="P26" s="70"/>
      <c r="S26" s="11"/>
    </row>
    <row r="27" spans="2:26" x14ac:dyDescent="0.3">
      <c r="B27" s="70"/>
      <c r="C27" s="70"/>
      <c r="F27" s="11"/>
      <c r="N27" s="138"/>
      <c r="O27" s="70"/>
      <c r="P27" s="70"/>
      <c r="S27" s="11"/>
    </row>
    <row r="28" spans="2:26" x14ac:dyDescent="0.3">
      <c r="B28" s="70"/>
      <c r="C28" s="70"/>
      <c r="F28" s="11"/>
      <c r="N28" s="138"/>
      <c r="O28" s="70"/>
      <c r="P28" s="70"/>
      <c r="S28" s="11"/>
    </row>
    <row r="29" spans="2:26" x14ac:dyDescent="0.3">
      <c r="B29" s="70"/>
      <c r="C29" s="70"/>
      <c r="F29" s="11"/>
      <c r="N29" s="138"/>
      <c r="O29" s="70"/>
      <c r="P29" s="70"/>
      <c r="S29" s="11"/>
    </row>
    <row r="30" spans="2:26" x14ac:dyDescent="0.3">
      <c r="B30" s="70"/>
      <c r="C30" s="70"/>
      <c r="F30" s="11"/>
      <c r="N30" s="138"/>
      <c r="O30" s="70"/>
      <c r="P30" s="70"/>
      <c r="S30" s="11"/>
    </row>
    <row r="31" spans="2:26" x14ac:dyDescent="0.3">
      <c r="B31" s="70"/>
      <c r="C31" s="70"/>
      <c r="F31" s="11"/>
      <c r="N31" s="138"/>
      <c r="O31" s="70"/>
      <c r="P31" s="70"/>
      <c r="S31" s="11"/>
    </row>
    <row r="32" spans="2:26" x14ac:dyDescent="0.3">
      <c r="B32" s="70"/>
      <c r="C32" s="70"/>
      <c r="F32" s="11"/>
      <c r="N32" s="138"/>
      <c r="O32" s="70"/>
      <c r="P32" s="70"/>
      <c r="S32" s="11"/>
    </row>
    <row r="33" spans="2:26" x14ac:dyDescent="0.3">
      <c r="B33" s="70"/>
      <c r="C33" s="70"/>
      <c r="F33" s="11"/>
      <c r="N33" s="138"/>
      <c r="O33" s="70"/>
      <c r="P33" s="70"/>
      <c r="S33" s="11"/>
    </row>
    <row r="34" spans="2:26" x14ac:dyDescent="0.3">
      <c r="B34" s="70"/>
      <c r="C34" s="70"/>
      <c r="F34" s="11"/>
      <c r="N34" s="138"/>
      <c r="O34" s="70"/>
      <c r="P34" s="70"/>
      <c r="S34" s="11"/>
    </row>
    <row r="35" spans="2:26" x14ac:dyDescent="0.3">
      <c r="B35" s="70"/>
      <c r="C35" s="70"/>
      <c r="F35" s="11"/>
      <c r="N35" s="138"/>
      <c r="O35" s="70"/>
      <c r="P35" s="70"/>
      <c r="S35" s="11"/>
    </row>
    <row r="36" spans="2:26" s="11" customFormat="1" x14ac:dyDescent="0.3">
      <c r="B36" s="71"/>
      <c r="C36" s="71"/>
      <c r="N36" s="139"/>
      <c r="O36" s="71"/>
      <c r="P36" s="71"/>
    </row>
    <row r="37" spans="2:26" ht="48.75" customHeight="1" x14ac:dyDescent="0.3">
      <c r="B37" s="70"/>
      <c r="C37" s="70"/>
      <c r="D37" s="500"/>
      <c r="E37" s="500"/>
      <c r="F37" s="500"/>
      <c r="G37" s="500"/>
      <c r="H37" s="500"/>
      <c r="I37" s="500"/>
      <c r="J37" s="500"/>
      <c r="K37" s="500"/>
      <c r="L37" s="500"/>
      <c r="M37" s="500"/>
      <c r="N37" s="138"/>
      <c r="O37" s="70"/>
      <c r="P37" s="70"/>
      <c r="Q37" s="500"/>
      <c r="R37" s="500"/>
      <c r="S37" s="500"/>
      <c r="T37" s="500"/>
      <c r="U37" s="500"/>
      <c r="V37" s="500"/>
      <c r="W37" s="500"/>
      <c r="X37" s="500"/>
      <c r="Y37" s="500"/>
      <c r="Z37" s="500"/>
    </row>
    <row r="38" spans="2:26" s="11" customFormat="1" x14ac:dyDescent="0.3">
      <c r="B38" s="71"/>
      <c r="C38" s="71"/>
      <c r="N38" s="136"/>
      <c r="O38" s="71"/>
      <c r="P38" s="71"/>
    </row>
    <row r="39" spans="2:26" s="11" customFormat="1" x14ac:dyDescent="0.3">
      <c r="B39" s="71"/>
      <c r="C39" s="71"/>
      <c r="N39" s="136"/>
      <c r="O39" s="71"/>
      <c r="P39" s="71"/>
    </row>
    <row r="40" spans="2:26" s="11" customFormat="1" x14ac:dyDescent="0.3">
      <c r="B40" s="71"/>
      <c r="C40" s="71"/>
      <c r="N40" s="136"/>
      <c r="O40" s="71"/>
      <c r="P40" s="71"/>
    </row>
    <row r="42" spans="2:26" x14ac:dyDescent="0.3">
      <c r="B42" s="70"/>
      <c r="C42" s="70"/>
      <c r="D42" s="13"/>
      <c r="E42" s="13"/>
      <c r="F42" s="14"/>
      <c r="O42" s="70"/>
      <c r="P42" s="70"/>
      <c r="Q42" s="13"/>
      <c r="R42" s="13"/>
      <c r="S42" s="14"/>
    </row>
    <row r="49" spans="2:26" x14ac:dyDescent="0.3">
      <c r="B49" s="70"/>
      <c r="C49" s="70"/>
      <c r="D49" s="1"/>
      <c r="E49" s="1"/>
      <c r="G49" s="1"/>
      <c r="H49" s="1"/>
      <c r="I49" s="1"/>
      <c r="J49" s="1"/>
      <c r="K49" s="1"/>
      <c r="L49" s="1"/>
      <c r="M49" s="1"/>
      <c r="O49" s="70"/>
      <c r="P49" s="70"/>
      <c r="Q49" s="1"/>
      <c r="R49" s="1"/>
      <c r="T49" s="1"/>
      <c r="U49" s="1"/>
      <c r="V49" s="1"/>
      <c r="W49" s="1"/>
      <c r="X49" s="1"/>
      <c r="Y49" s="1"/>
      <c r="Z49" s="1"/>
    </row>
  </sheetData>
  <sheetProtection algorithmName="SHA-512" hashValue="BeALhGm6Y1e7ZBTGu8u/PzewDSZ4IcZ+HQSzEVjFu4B2rQWW8jM1xh7cCWzmpqpfSLdxiZ+C0wl+rJz5Nd/nxg==" saltValue="zpoVgFTw1nNDSS4odI1HDw==" spinCount="100000" sheet="1" selectLockedCells="1"/>
  <mergeCells count="19">
    <mergeCell ref="F20:M20"/>
    <mergeCell ref="S20:Z20"/>
    <mergeCell ref="D23:M23"/>
    <mergeCell ref="Q23:Z23"/>
    <mergeCell ref="D37:M37"/>
    <mergeCell ref="Q37:Z37"/>
    <mergeCell ref="D14:M14"/>
    <mergeCell ref="Q14:Z14"/>
    <mergeCell ref="K16:L16"/>
    <mergeCell ref="X16:Y16"/>
    <mergeCell ref="D18:M18"/>
    <mergeCell ref="Q18:Z18"/>
    <mergeCell ref="H8:I8"/>
    <mergeCell ref="U8:V8"/>
    <mergeCell ref="D2:M2"/>
    <mergeCell ref="Q2:Z2"/>
    <mergeCell ref="D3:M3"/>
    <mergeCell ref="Q3:Z3"/>
    <mergeCell ref="H6:L6"/>
  </mergeCells>
  <dataValidations count="2">
    <dataValidation type="list" allowBlank="1" showInputMessage="1" showErrorMessage="1" sqref="H16 U16">
      <formula1>$O$3:$O$6</formula1>
    </dataValidation>
    <dataValidation type="list" allowBlank="1" showInputMessage="1" showErrorMessage="1" sqref="R20">
      <formula1>$O$14:$O$15</formula1>
    </dataValidation>
  </dataValidations>
  <pageMargins left="0.7" right="0.7" top="0.75" bottom="0.75" header="0.3" footer="0.3"/>
  <pageSetup scale="71" orientation="portrait" r:id="rId1"/>
  <headerFooter>
    <oddFooter>&amp;CTab: &amp;A&amp;RPrint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AD29"/>
  <sheetViews>
    <sheetView showGridLines="0" view="pageBreakPreview" zoomScaleNormal="100" zoomScaleSheetLayoutView="100" workbookViewId="0">
      <selection activeCell="F24" sqref="F24:F26"/>
    </sheetView>
  </sheetViews>
  <sheetFormatPr defaultColWidth="9.109375" defaultRowHeight="15.6" x14ac:dyDescent="0.3"/>
  <cols>
    <col min="1" max="1" width="3.6640625" style="1" customWidth="1"/>
    <col min="2" max="2" width="3.88671875" style="1" hidden="1" customWidth="1"/>
    <col min="3" max="3" width="9.109375" style="3" hidden="1" customWidth="1"/>
    <col min="4" max="4" width="9.109375" style="71" hidden="1" customWidth="1"/>
    <col min="5" max="5" width="6" style="3" customWidth="1"/>
    <col min="6" max="6" width="4.88671875" style="3" customWidth="1"/>
    <col min="7" max="14" width="12.33203125" style="3" customWidth="1"/>
    <col min="15" max="15" width="3.44140625" style="3" customWidth="1"/>
    <col min="16" max="16" width="9.109375" style="70" hidden="1" customWidth="1"/>
    <col min="17" max="17" width="6" style="133" hidden="1" customWidth="1"/>
    <col min="18" max="18" width="9.109375" style="71" hidden="1" customWidth="1"/>
    <col min="19" max="20" width="4.88671875" style="3" customWidth="1"/>
    <col min="21" max="28" width="12.33203125" style="3" customWidth="1"/>
    <col min="29" max="29" width="9.109375" style="70" hidden="1" customWidth="1"/>
    <col min="30" max="16384" width="9.109375" style="1"/>
  </cols>
  <sheetData>
    <row r="1" spans="3:30" x14ac:dyDescent="0.3">
      <c r="Q1" s="138"/>
    </row>
    <row r="2" spans="3:30" x14ac:dyDescent="0.3">
      <c r="C2" s="1"/>
      <c r="E2" s="502" t="s">
        <v>392</v>
      </c>
      <c r="F2" s="502"/>
      <c r="G2" s="502"/>
      <c r="H2" s="502"/>
      <c r="I2" s="502"/>
      <c r="J2" s="502"/>
      <c r="K2" s="502"/>
      <c r="L2" s="502"/>
      <c r="M2" s="502"/>
      <c r="N2" s="502"/>
      <c r="O2" s="359"/>
      <c r="Q2" s="138"/>
      <c r="S2" s="502" t="s">
        <v>392</v>
      </c>
      <c r="T2" s="502"/>
      <c r="U2" s="502"/>
      <c r="V2" s="502"/>
      <c r="W2" s="502"/>
      <c r="X2" s="502"/>
      <c r="Y2" s="502"/>
      <c r="Z2" s="502"/>
      <c r="AA2" s="502"/>
      <c r="AB2" s="502"/>
    </row>
    <row r="3" spans="3:30" ht="16.2" thickBot="1" x14ac:dyDescent="0.35">
      <c r="C3" s="1"/>
      <c r="E3" s="503" t="s">
        <v>233</v>
      </c>
      <c r="F3" s="503"/>
      <c r="G3" s="503"/>
      <c r="H3" s="503"/>
      <c r="I3" s="503"/>
      <c r="J3" s="503"/>
      <c r="K3" s="503"/>
      <c r="L3" s="503"/>
      <c r="M3" s="503"/>
      <c r="N3" s="503"/>
      <c r="O3" s="2"/>
      <c r="Q3" s="138"/>
      <c r="S3" s="503" t="s">
        <v>234</v>
      </c>
      <c r="T3" s="503"/>
      <c r="U3" s="503"/>
      <c r="V3" s="503"/>
      <c r="W3" s="503"/>
      <c r="X3" s="503"/>
      <c r="Y3" s="503"/>
      <c r="Z3" s="503"/>
      <c r="AA3" s="503"/>
      <c r="AB3" s="503"/>
    </row>
    <row r="4" spans="3:30" x14ac:dyDescent="0.3">
      <c r="C4" s="1"/>
      <c r="E4" s="2"/>
      <c r="F4" s="2"/>
      <c r="G4" s="2"/>
      <c r="H4" s="2"/>
      <c r="I4" s="2"/>
      <c r="J4" s="2"/>
      <c r="K4" s="2"/>
      <c r="L4" s="2"/>
      <c r="M4" s="2"/>
      <c r="N4" s="2"/>
      <c r="O4" s="2"/>
      <c r="Q4" s="138"/>
      <c r="S4" s="2"/>
      <c r="T4" s="2"/>
      <c r="U4" s="2"/>
      <c r="V4" s="2"/>
      <c r="W4" s="2"/>
      <c r="X4" s="2"/>
      <c r="Y4" s="2"/>
      <c r="Z4" s="2"/>
      <c r="AA4" s="2"/>
      <c r="AB4" s="2"/>
    </row>
    <row r="5" spans="3:30" x14ac:dyDescent="0.3">
      <c r="C5" s="1"/>
      <c r="E5" s="1"/>
      <c r="F5" s="2"/>
      <c r="H5" s="4" t="s">
        <v>0</v>
      </c>
      <c r="I5" s="57" t="str">
        <f>IF(Summary!E5="","",Summary!E5)</f>
        <v/>
      </c>
      <c r="J5" s="355"/>
      <c r="K5" s="355"/>
      <c r="L5" s="355"/>
      <c r="M5" s="355"/>
      <c r="N5" s="2"/>
      <c r="O5" s="2"/>
      <c r="P5" s="363"/>
      <c r="Q5" s="141"/>
      <c r="S5" s="1"/>
      <c r="T5" s="2"/>
      <c r="V5" s="4" t="s">
        <v>0</v>
      </c>
      <c r="W5" s="57" t="str">
        <f>IF(Summary!S5="","",Summary!S5)</f>
        <v/>
      </c>
      <c r="X5" s="355"/>
      <c r="Y5" s="355"/>
      <c r="Z5" s="355"/>
      <c r="AA5" s="355"/>
      <c r="AB5" s="2"/>
      <c r="AC5" s="306"/>
      <c r="AD5" s="2"/>
    </row>
    <row r="6" spans="3:30" x14ac:dyDescent="0.3">
      <c r="C6" s="1"/>
      <c r="E6" s="1"/>
      <c r="H6" s="4" t="s">
        <v>1</v>
      </c>
      <c r="I6" s="549" t="str">
        <f>IF(Summary!E6="","",Summary!E6)</f>
        <v/>
      </c>
      <c r="J6" s="550"/>
      <c r="K6" s="550"/>
      <c r="L6" s="550"/>
      <c r="M6" s="551"/>
      <c r="P6" s="69"/>
      <c r="Q6" s="141"/>
      <c r="S6" s="1"/>
      <c r="V6" s="4" t="s">
        <v>1</v>
      </c>
      <c r="W6" s="549" t="str">
        <f>IF(Summary!$S6="","",Summary!$S6)</f>
        <v/>
      </c>
      <c r="X6" s="550"/>
      <c r="Y6" s="550"/>
      <c r="Z6" s="550"/>
      <c r="AA6" s="551"/>
      <c r="AC6" s="69"/>
      <c r="AD6" s="2"/>
    </row>
    <row r="7" spans="3:30" x14ac:dyDescent="0.3">
      <c r="C7" s="1"/>
      <c r="E7" s="1"/>
      <c r="H7" s="4"/>
      <c r="I7" s="354"/>
      <c r="J7" s="354"/>
      <c r="K7" s="355"/>
      <c r="L7" s="355"/>
      <c r="M7" s="355"/>
      <c r="P7" s="69"/>
      <c r="Q7" s="141"/>
      <c r="S7" s="1"/>
      <c r="V7" s="4"/>
      <c r="W7" s="354"/>
      <c r="X7" s="354"/>
      <c r="Y7" s="355"/>
      <c r="Z7" s="355"/>
      <c r="AA7" s="355"/>
      <c r="AC7" s="69"/>
      <c r="AD7" s="2"/>
    </row>
    <row r="8" spans="3:30" x14ac:dyDescent="0.3">
      <c r="C8" s="1"/>
      <c r="E8" s="1"/>
      <c r="H8" s="4" t="s">
        <v>228</v>
      </c>
      <c r="I8" s="552" t="str">
        <f>IF(Summary!E8="","",Summary!E8)</f>
        <v/>
      </c>
      <c r="J8" s="552"/>
      <c r="K8" s="355"/>
      <c r="L8" s="355"/>
      <c r="M8" s="355"/>
      <c r="P8" s="69"/>
      <c r="Q8" s="140"/>
      <c r="S8" s="1"/>
      <c r="V8" s="4" t="s">
        <v>228</v>
      </c>
      <c r="W8" s="557" t="str">
        <f>IF(Summary!$S8="","",Summary!$S8)</f>
        <v/>
      </c>
      <c r="X8" s="558"/>
      <c r="Y8" s="355"/>
      <c r="Z8" s="355"/>
      <c r="AA8" s="355"/>
      <c r="AC8" s="69"/>
      <c r="AD8" s="3"/>
    </row>
    <row r="9" spans="3:30" x14ac:dyDescent="0.3">
      <c r="C9" s="1"/>
      <c r="E9" s="1"/>
      <c r="H9" s="4"/>
      <c r="I9" s="60"/>
      <c r="J9" s="61"/>
      <c r="K9" s="355"/>
      <c r="L9" s="355"/>
      <c r="M9" s="355"/>
      <c r="P9" s="69"/>
      <c r="Q9" s="140"/>
      <c r="S9" s="1"/>
      <c r="V9" s="4"/>
      <c r="W9" s="60"/>
      <c r="X9" s="61"/>
      <c r="Y9" s="355"/>
      <c r="Z9" s="355"/>
      <c r="AA9" s="355"/>
      <c r="AC9" s="69"/>
      <c r="AD9" s="3"/>
    </row>
    <row r="10" spans="3:30" x14ac:dyDescent="0.3">
      <c r="C10" s="1"/>
      <c r="E10" s="1"/>
      <c r="H10" s="4" t="s">
        <v>229</v>
      </c>
      <c r="I10" s="59">
        <f>IF(E15="",SUM(E20:E26),0)</f>
        <v>0</v>
      </c>
      <c r="J10" s="254"/>
      <c r="K10" s="355"/>
      <c r="L10" s="355"/>
      <c r="M10" s="355"/>
      <c r="P10" s="69"/>
      <c r="Q10" s="140"/>
      <c r="S10" s="1"/>
      <c r="V10" s="4" t="s">
        <v>226</v>
      </c>
      <c r="W10" s="59">
        <f>IF(S15="",SUM(S20:S26),0)</f>
        <v>0</v>
      </c>
      <c r="X10" s="254"/>
      <c r="Y10" s="355"/>
      <c r="Z10" s="355"/>
      <c r="AA10" s="355"/>
      <c r="AC10" s="69"/>
      <c r="AD10" s="3"/>
    </row>
    <row r="11" spans="3:30" ht="16.2" thickBot="1" x14ac:dyDescent="0.35">
      <c r="C11" s="1"/>
      <c r="E11" s="5"/>
      <c r="F11" s="5"/>
      <c r="G11" s="5"/>
      <c r="H11" s="5"/>
      <c r="I11" s="5"/>
      <c r="J11" s="5"/>
      <c r="K11" s="5"/>
      <c r="L11" s="5"/>
      <c r="M11" s="5"/>
      <c r="N11" s="5"/>
      <c r="Q11" s="138"/>
      <c r="S11" s="5"/>
      <c r="T11" s="5"/>
      <c r="U11" s="5"/>
      <c r="V11" s="5"/>
      <c r="W11" s="5"/>
      <c r="X11" s="5"/>
      <c r="Y11" s="5"/>
      <c r="Z11" s="5"/>
      <c r="AA11" s="5"/>
      <c r="AB11" s="5"/>
    </row>
    <row r="12" spans="3:30" x14ac:dyDescent="0.3">
      <c r="Q12" s="138"/>
    </row>
    <row r="13" spans="3:30" x14ac:dyDescent="0.3">
      <c r="C13" s="1"/>
      <c r="E13" s="7"/>
      <c r="F13" s="7"/>
      <c r="G13" s="7"/>
      <c r="H13" s="7"/>
      <c r="I13" s="7"/>
      <c r="J13" s="7"/>
      <c r="K13" s="7"/>
      <c r="L13" s="7"/>
      <c r="M13" s="7"/>
      <c r="N13" s="7"/>
      <c r="O13" s="7"/>
      <c r="Q13" s="138"/>
      <c r="S13" s="7"/>
      <c r="T13" s="7"/>
      <c r="U13" s="7"/>
      <c r="V13" s="7"/>
      <c r="W13" s="7"/>
      <c r="X13" s="7"/>
      <c r="Y13" s="7"/>
      <c r="Z13" s="7"/>
      <c r="AA13" s="7"/>
      <c r="AB13" s="7"/>
    </row>
    <row r="14" spans="3:30" ht="38.25" customHeight="1" x14ac:dyDescent="0.3">
      <c r="C14" s="1"/>
      <c r="D14" s="69"/>
      <c r="E14" s="571" t="s">
        <v>447</v>
      </c>
      <c r="F14" s="571"/>
      <c r="G14" s="571"/>
      <c r="H14" s="571"/>
      <c r="I14" s="571"/>
      <c r="J14" s="571"/>
      <c r="K14" s="571"/>
      <c r="L14" s="571"/>
      <c r="M14" s="571"/>
      <c r="N14" s="571"/>
      <c r="O14" s="358"/>
      <c r="Q14" s="138"/>
      <c r="R14" s="69"/>
      <c r="S14" s="571" t="s">
        <v>447</v>
      </c>
      <c r="T14" s="571"/>
      <c r="U14" s="571"/>
      <c r="V14" s="571"/>
      <c r="W14" s="571"/>
      <c r="X14" s="571"/>
      <c r="Y14" s="571"/>
      <c r="Z14" s="571"/>
      <c r="AA14" s="571"/>
      <c r="AB14" s="571"/>
    </row>
    <row r="15" spans="3:30" x14ac:dyDescent="0.3">
      <c r="C15" s="1"/>
      <c r="D15" s="69" t="s">
        <v>4</v>
      </c>
      <c r="E15" s="575" t="str">
        <f>IF(SUM(C20:C26)&gt;1,"ERROR: SELECT ONLY ONE GREEN STANDARD","")</f>
        <v/>
      </c>
      <c r="F15" s="575"/>
      <c r="G15" s="575"/>
      <c r="H15" s="575"/>
      <c r="I15" s="575"/>
      <c r="J15" s="575"/>
      <c r="K15" s="575"/>
      <c r="L15" s="575"/>
      <c r="M15" s="575"/>
      <c r="N15" s="575"/>
      <c r="Q15" s="138"/>
      <c r="R15" s="69" t="s">
        <v>4</v>
      </c>
      <c r="S15" s="575" t="str">
        <f>IF(SUM(Q19:Q26)&gt;1,"ERROR: SELECT ONLY ONE GREEN STANDARD","")</f>
        <v/>
      </c>
      <c r="T15" s="575"/>
      <c r="U15" s="575"/>
      <c r="V15" s="575"/>
      <c r="W15" s="575"/>
      <c r="X15" s="575"/>
      <c r="Y15" s="575"/>
      <c r="Z15" s="575"/>
      <c r="AA15" s="575"/>
      <c r="AB15" s="575"/>
    </row>
    <row r="16" spans="3:30" x14ac:dyDescent="0.3">
      <c r="C16" s="1"/>
      <c r="E16" s="575"/>
      <c r="F16" s="575"/>
      <c r="G16" s="575"/>
      <c r="H16" s="575"/>
      <c r="I16" s="575"/>
      <c r="J16" s="575"/>
      <c r="K16" s="575"/>
      <c r="L16" s="575"/>
      <c r="M16" s="575"/>
      <c r="N16" s="575"/>
      <c r="Q16" s="138"/>
      <c r="S16" s="575"/>
      <c r="T16" s="575"/>
      <c r="U16" s="575"/>
      <c r="V16" s="575"/>
      <c r="W16" s="575"/>
      <c r="X16" s="575"/>
      <c r="Y16" s="575"/>
      <c r="Z16" s="575"/>
      <c r="AA16" s="575"/>
      <c r="AB16" s="575"/>
    </row>
    <row r="17" spans="2:29" ht="16.2" thickBot="1" x14ac:dyDescent="0.35">
      <c r="C17" s="1"/>
      <c r="E17" s="499" t="s">
        <v>444</v>
      </c>
      <c r="F17" s="499"/>
      <c r="G17" s="499"/>
      <c r="H17" s="499"/>
      <c r="I17" s="499"/>
      <c r="J17" s="499"/>
      <c r="K17" s="499"/>
      <c r="L17" s="499"/>
      <c r="M17" s="499"/>
      <c r="N17" s="499"/>
      <c r="O17" s="359"/>
      <c r="Q17" s="138"/>
      <c r="S17" s="499" t="s">
        <v>445</v>
      </c>
      <c r="T17" s="499"/>
      <c r="U17" s="499"/>
      <c r="V17" s="499"/>
      <c r="W17" s="499"/>
      <c r="X17" s="499"/>
      <c r="Y17" s="499"/>
      <c r="Z17" s="499"/>
      <c r="AA17" s="499"/>
      <c r="AB17" s="499"/>
    </row>
    <row r="18" spans="2:29" x14ac:dyDescent="0.3">
      <c r="C18" s="1"/>
      <c r="D18" s="223"/>
      <c r="G18" s="10"/>
      <c r="H18" s="10"/>
      <c r="I18" s="10"/>
      <c r="J18" s="10"/>
      <c r="K18" s="10"/>
      <c r="L18" s="10"/>
      <c r="M18" s="10"/>
      <c r="N18" s="10"/>
      <c r="O18" s="10"/>
      <c r="Q18" s="138"/>
      <c r="R18" s="223" t="s">
        <v>232</v>
      </c>
      <c r="U18" s="10"/>
      <c r="V18" s="10"/>
      <c r="W18" s="10"/>
      <c r="X18" s="10"/>
      <c r="Y18" s="10"/>
      <c r="Z18" s="10"/>
      <c r="AA18" s="10"/>
      <c r="AB18" s="10"/>
    </row>
    <row r="19" spans="2:29" ht="21.75" customHeight="1" x14ac:dyDescent="0.3">
      <c r="C19" s="1"/>
      <c r="D19" s="223" t="s">
        <v>232</v>
      </c>
      <c r="E19" s="576" t="s">
        <v>439</v>
      </c>
      <c r="F19" s="576"/>
      <c r="G19" s="576"/>
      <c r="H19" s="576"/>
      <c r="I19" s="576"/>
      <c r="J19" s="576"/>
      <c r="K19" s="576"/>
      <c r="L19" s="576"/>
      <c r="M19" s="576"/>
      <c r="N19" s="576"/>
      <c r="Q19" s="138"/>
      <c r="S19" s="576" t="s">
        <v>439</v>
      </c>
      <c r="T19" s="576"/>
      <c r="U19" s="576"/>
      <c r="V19" s="576"/>
      <c r="W19" s="576"/>
      <c r="X19" s="576"/>
      <c r="Y19" s="576"/>
      <c r="Z19" s="576"/>
      <c r="AA19" s="576"/>
      <c r="AB19" s="576"/>
    </row>
    <row r="20" spans="2:29" ht="33.75" customHeight="1" x14ac:dyDescent="0.3">
      <c r="B20" s="1">
        <v>1</v>
      </c>
      <c r="C20" s="1">
        <f>IF(F20="X",1,0)</f>
        <v>0</v>
      </c>
      <c r="D20" s="595"/>
      <c r="E20" s="362" t="str">
        <f>IF(F20="X",B20,"")</f>
        <v/>
      </c>
      <c r="F20" s="64"/>
      <c r="G20" s="574" t="s">
        <v>440</v>
      </c>
      <c r="H20" s="574"/>
      <c r="I20" s="574"/>
      <c r="J20" s="574"/>
      <c r="K20" s="574"/>
      <c r="L20" s="574"/>
      <c r="M20" s="574"/>
      <c r="N20" s="574"/>
      <c r="O20" s="243"/>
      <c r="P20" s="1">
        <v>1</v>
      </c>
      <c r="Q20" s="1">
        <f>IF(T20="X",1,0)</f>
        <v>0</v>
      </c>
      <c r="R20" s="595"/>
      <c r="S20" s="362" t="str">
        <f>IF(T20="X",P20,"")</f>
        <v/>
      </c>
      <c r="T20" s="236"/>
      <c r="U20" s="574" t="s">
        <v>440</v>
      </c>
      <c r="V20" s="574"/>
      <c r="W20" s="574"/>
      <c r="X20" s="574"/>
      <c r="Y20" s="574"/>
      <c r="Z20" s="574"/>
      <c r="AA20" s="574"/>
      <c r="AB20" s="574"/>
      <c r="AC20" s="70">
        <f>IF(T20="X",1,0)</f>
        <v>0</v>
      </c>
    </row>
    <row r="21" spans="2:29" ht="33.75" customHeight="1" x14ac:dyDescent="0.3">
      <c r="B21" s="1">
        <v>2</v>
      </c>
      <c r="C21" s="1">
        <f>IF(F21="X",1,0)</f>
        <v>0</v>
      </c>
      <c r="D21" s="595"/>
      <c r="E21" s="362" t="str">
        <f>IF(F21="X",B21,"")</f>
        <v/>
      </c>
      <c r="F21" s="64"/>
      <c r="G21" s="574" t="s">
        <v>441</v>
      </c>
      <c r="H21" s="574"/>
      <c r="I21" s="574"/>
      <c r="J21" s="574"/>
      <c r="K21" s="574"/>
      <c r="L21" s="574"/>
      <c r="M21" s="574"/>
      <c r="N21" s="574"/>
      <c r="O21" s="243"/>
      <c r="P21" s="1">
        <v>2</v>
      </c>
      <c r="Q21" s="1">
        <f>IF(T21="X",1,0)</f>
        <v>0</v>
      </c>
      <c r="R21" s="595"/>
      <c r="S21" s="362" t="str">
        <f>IF(T21="X",P21,"")</f>
        <v/>
      </c>
      <c r="T21" s="236"/>
      <c r="U21" s="574" t="s">
        <v>441</v>
      </c>
      <c r="V21" s="574"/>
      <c r="W21" s="574"/>
      <c r="X21" s="574"/>
      <c r="Y21" s="574"/>
      <c r="Z21" s="574"/>
      <c r="AA21" s="574"/>
      <c r="AB21" s="574"/>
      <c r="AC21" s="70">
        <f>IF(T21="X",1,0)</f>
        <v>0</v>
      </c>
    </row>
    <row r="22" spans="2:29" ht="36.75" customHeight="1" x14ac:dyDescent="0.3">
      <c r="B22" s="1">
        <v>3</v>
      </c>
      <c r="C22" s="1">
        <f>IF(F22="X",1,0)</f>
        <v>0</v>
      </c>
      <c r="D22" s="595"/>
      <c r="E22" s="420" t="str">
        <f>IF(F22="X",B22,"")</f>
        <v/>
      </c>
      <c r="F22" s="64"/>
      <c r="G22" s="592" t="s">
        <v>442</v>
      </c>
      <c r="H22" s="593"/>
      <c r="I22" s="593"/>
      <c r="J22" s="593"/>
      <c r="K22" s="593"/>
      <c r="L22" s="593"/>
      <c r="M22" s="593"/>
      <c r="N22" s="594"/>
      <c r="O22" s="243"/>
      <c r="P22" s="1">
        <v>3</v>
      </c>
      <c r="Q22" s="1">
        <f>IF(T22="X",1,0)</f>
        <v>0</v>
      </c>
      <c r="R22" s="595"/>
      <c r="S22" s="362" t="str">
        <f>IF(T22="X",P22,"")</f>
        <v/>
      </c>
      <c r="T22" s="236"/>
      <c r="U22" s="592" t="s">
        <v>442</v>
      </c>
      <c r="V22" s="593"/>
      <c r="W22" s="593"/>
      <c r="X22" s="593"/>
      <c r="Y22" s="593"/>
      <c r="Z22" s="593"/>
      <c r="AA22" s="593"/>
      <c r="AB22" s="594"/>
      <c r="AC22" s="70">
        <f>IF(T22="X",1,0)</f>
        <v>0</v>
      </c>
    </row>
    <row r="23" spans="2:29" ht="38.25" customHeight="1" x14ac:dyDescent="0.3">
      <c r="C23" s="1"/>
      <c r="E23" s="591" t="s">
        <v>443</v>
      </c>
      <c r="F23" s="596"/>
      <c r="G23" s="596"/>
      <c r="H23" s="596"/>
      <c r="I23" s="596"/>
      <c r="J23" s="596"/>
      <c r="K23" s="596"/>
      <c r="L23" s="596"/>
      <c r="M23" s="596"/>
      <c r="N23" s="596"/>
      <c r="Q23" s="138"/>
      <c r="S23" s="591" t="s">
        <v>443</v>
      </c>
      <c r="T23" s="591"/>
      <c r="U23" s="591"/>
      <c r="V23" s="591"/>
      <c r="W23" s="591"/>
      <c r="X23" s="591"/>
      <c r="Y23" s="591"/>
      <c r="Z23" s="591"/>
      <c r="AA23" s="591"/>
      <c r="AB23" s="591"/>
    </row>
    <row r="24" spans="2:29" ht="33.75" customHeight="1" x14ac:dyDescent="0.3">
      <c r="C24" s="1"/>
      <c r="D24" s="595"/>
      <c r="E24" s="577" t="str">
        <f>IF(F24="X",B25,"")</f>
        <v/>
      </c>
      <c r="F24" s="597"/>
      <c r="G24" s="583" t="s">
        <v>446</v>
      </c>
      <c r="H24" s="584"/>
      <c r="I24" s="584"/>
      <c r="J24" s="584"/>
      <c r="K24" s="584"/>
      <c r="L24" s="584"/>
      <c r="M24" s="584"/>
      <c r="N24" s="585"/>
      <c r="O24" s="243"/>
      <c r="P24" s="1"/>
      <c r="Q24" s="1"/>
      <c r="R24" s="595"/>
      <c r="S24" s="577" t="str">
        <f>IF(T24="X",P25,"")</f>
        <v/>
      </c>
      <c r="T24" s="580"/>
      <c r="U24" s="583" t="s">
        <v>446</v>
      </c>
      <c r="V24" s="584"/>
      <c r="W24" s="584"/>
      <c r="X24" s="584"/>
      <c r="Y24" s="584"/>
      <c r="Z24" s="584"/>
      <c r="AA24" s="584"/>
      <c r="AB24" s="585"/>
      <c r="AC24" s="70">
        <f>IF(T24="X",1,0)</f>
        <v>0</v>
      </c>
    </row>
    <row r="25" spans="2:29" ht="33.75" customHeight="1" x14ac:dyDescent="0.3">
      <c r="B25" s="1">
        <v>3</v>
      </c>
      <c r="C25" s="1">
        <f>IF(F24="X",1,0)</f>
        <v>0</v>
      </c>
      <c r="D25" s="595"/>
      <c r="E25" s="578" t="str">
        <f t="shared" ref="E25:E26" si="0">IF(F25="X",B25,"")</f>
        <v/>
      </c>
      <c r="F25" s="598"/>
      <c r="G25" s="586"/>
      <c r="H25" s="571"/>
      <c r="I25" s="571"/>
      <c r="J25" s="571"/>
      <c r="K25" s="571"/>
      <c r="L25" s="571"/>
      <c r="M25" s="571"/>
      <c r="N25" s="587"/>
      <c r="O25" s="243"/>
      <c r="P25" s="1">
        <v>3</v>
      </c>
      <c r="Q25" s="1">
        <f>IF(T24="X",1,0)</f>
        <v>0</v>
      </c>
      <c r="R25" s="595"/>
      <c r="S25" s="578" t="str">
        <f t="shared" ref="S25:S26" si="1">IF(T25="X",P25,"")</f>
        <v/>
      </c>
      <c r="T25" s="581"/>
      <c r="U25" s="586"/>
      <c r="V25" s="571"/>
      <c r="W25" s="571"/>
      <c r="X25" s="571"/>
      <c r="Y25" s="571"/>
      <c r="Z25" s="571"/>
      <c r="AA25" s="571"/>
      <c r="AB25" s="587"/>
      <c r="AC25" s="70">
        <f>IF(T25="X",1,0)</f>
        <v>0</v>
      </c>
    </row>
    <row r="26" spans="2:29" ht="36.75" customHeight="1" x14ac:dyDescent="0.3">
      <c r="C26" s="1"/>
      <c r="D26" s="595"/>
      <c r="E26" s="579" t="str">
        <f t="shared" si="0"/>
        <v/>
      </c>
      <c r="F26" s="599"/>
      <c r="G26" s="588"/>
      <c r="H26" s="589"/>
      <c r="I26" s="589"/>
      <c r="J26" s="589"/>
      <c r="K26" s="589"/>
      <c r="L26" s="589"/>
      <c r="M26" s="589"/>
      <c r="N26" s="590"/>
      <c r="O26" s="243"/>
      <c r="P26" s="1"/>
      <c r="Q26" s="1"/>
      <c r="R26" s="595"/>
      <c r="S26" s="579" t="str">
        <f t="shared" si="1"/>
        <v/>
      </c>
      <c r="T26" s="582"/>
      <c r="U26" s="588"/>
      <c r="V26" s="589"/>
      <c r="W26" s="589"/>
      <c r="X26" s="589"/>
      <c r="Y26" s="589"/>
      <c r="Z26" s="589"/>
      <c r="AA26" s="589"/>
      <c r="AB26" s="590"/>
      <c r="AC26" s="70">
        <f>IF(T26="X",1,0)</f>
        <v>0</v>
      </c>
    </row>
    <row r="27" spans="2:29" s="11" customFormat="1" ht="15" customHeight="1" x14ac:dyDescent="0.3">
      <c r="D27" s="71"/>
      <c r="P27" s="71"/>
      <c r="Q27" s="136"/>
      <c r="R27" s="71"/>
      <c r="AC27" s="71"/>
    </row>
    <row r="29" spans="2:29" ht="15" customHeight="1" x14ac:dyDescent="0.3">
      <c r="C29" s="307" t="s">
        <v>224</v>
      </c>
      <c r="D29" s="71" t="e">
        <f>SUM(#REF!+D20+D24)</f>
        <v>#REF!</v>
      </c>
      <c r="E29" s="13"/>
      <c r="F29" s="13"/>
      <c r="G29" s="14"/>
      <c r="Q29" s="307" t="s">
        <v>224</v>
      </c>
      <c r="R29" s="71" t="e">
        <f>SUM(#REF!+R20+R24)</f>
        <v>#REF!</v>
      </c>
      <c r="S29" s="13"/>
      <c r="T29" s="13"/>
      <c r="U29" s="14"/>
    </row>
  </sheetData>
  <sheetProtection algorithmName="SHA-512" hashValue="GWBOKNQWhbhAkY0HFjUED39nYXScGZpyHW+CzK5PlPfwtadhi1LoXE0YbgmAnG0ydiY89upnQPVrMmAoKbMIMg==" saltValue="yweZD73bnnbNqZK10IP/JA==" spinCount="100000" sheet="1" selectLockedCells="1"/>
  <mergeCells count="34">
    <mergeCell ref="D24:D26"/>
    <mergeCell ref="R20:R22"/>
    <mergeCell ref="R24:R26"/>
    <mergeCell ref="E24:E26"/>
    <mergeCell ref="D20:D22"/>
    <mergeCell ref="E23:N23"/>
    <mergeCell ref="F24:F26"/>
    <mergeCell ref="S19:AB19"/>
    <mergeCell ref="E19:N19"/>
    <mergeCell ref="S24:S26"/>
    <mergeCell ref="T24:T26"/>
    <mergeCell ref="G24:N26"/>
    <mergeCell ref="U24:AB26"/>
    <mergeCell ref="S23:AB23"/>
    <mergeCell ref="G21:N21"/>
    <mergeCell ref="U21:AB21"/>
    <mergeCell ref="G22:N22"/>
    <mergeCell ref="U22:AB22"/>
    <mergeCell ref="G20:N20"/>
    <mergeCell ref="U20:AB20"/>
    <mergeCell ref="E2:N2"/>
    <mergeCell ref="S2:AB2"/>
    <mergeCell ref="E3:N3"/>
    <mergeCell ref="S3:AB3"/>
    <mergeCell ref="I6:M6"/>
    <mergeCell ref="W6:AA6"/>
    <mergeCell ref="E17:N17"/>
    <mergeCell ref="S17:AB17"/>
    <mergeCell ref="I8:J8"/>
    <mergeCell ref="W8:X8"/>
    <mergeCell ref="E14:N14"/>
    <mergeCell ref="S14:AB14"/>
    <mergeCell ref="E15:N16"/>
    <mergeCell ref="S15:AB16"/>
  </mergeCells>
  <dataValidations count="2">
    <dataValidation type="list" allowBlank="1" showInputMessage="1" showErrorMessage="1" sqref="T20:T22 T24">
      <formula1>$R$14:$R$15</formula1>
    </dataValidation>
    <dataValidation type="list" allowBlank="1" showInputMessage="1" showErrorMessage="1" sqref="F20:F22 F24">
      <formula1>$D$14:$D$15</formula1>
    </dataValidation>
  </dataValidations>
  <pageMargins left="0.7" right="0.7" top="0.75" bottom="0.75" header="0.3" footer="0.3"/>
  <pageSetup scale="71" orientation="portrait" r:id="rId1"/>
  <headerFooter>
    <oddFooter>&amp;CTab: &amp;A&amp;RPrint Date: &amp;D</oddFooter>
  </headerFooter>
  <colBreaks count="1" manualBreakCount="1">
    <brk id="17"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45"/>
  <sheetViews>
    <sheetView showGridLines="0" view="pageBreakPreview" topLeftCell="D1" zoomScaleNormal="100" zoomScaleSheetLayoutView="100" workbookViewId="0">
      <selection activeCell="I11" sqref="I11"/>
    </sheetView>
  </sheetViews>
  <sheetFormatPr defaultColWidth="9.109375" defaultRowHeight="15.6" x14ac:dyDescent="0.3"/>
  <cols>
    <col min="1" max="1" width="4.6640625" style="3" customWidth="1"/>
    <col min="2" max="2" width="9.109375" style="69" hidden="1" customWidth="1"/>
    <col min="3" max="3" width="9.109375" style="363" hidden="1" customWidth="1"/>
    <col min="4" max="5" width="4.88671875" style="3" customWidth="1"/>
    <col min="6" max="14" width="12.33203125" style="3" customWidth="1"/>
    <col min="15" max="15" width="1.6640625" style="133" customWidth="1"/>
    <col min="16" max="16" width="9.109375" style="69" hidden="1" customWidth="1"/>
    <col min="17" max="17" width="9.109375" style="363" hidden="1" customWidth="1"/>
    <col min="18" max="19" width="4.88671875" style="3" customWidth="1"/>
    <col min="20" max="28" width="12.33203125" style="3" customWidth="1"/>
    <col min="29" max="16384" width="9.109375" style="1"/>
  </cols>
  <sheetData>
    <row r="1" spans="1:28" x14ac:dyDescent="0.3">
      <c r="O1" s="138"/>
    </row>
    <row r="2" spans="1:28" x14ac:dyDescent="0.3">
      <c r="A2" s="1"/>
      <c r="B2" s="70"/>
      <c r="D2" s="502" t="s">
        <v>171</v>
      </c>
      <c r="E2" s="502"/>
      <c r="F2" s="502"/>
      <c r="G2" s="502"/>
      <c r="H2" s="502"/>
      <c r="I2" s="502"/>
      <c r="J2" s="502"/>
      <c r="K2" s="502"/>
      <c r="L2" s="502"/>
      <c r="M2" s="502"/>
      <c r="N2" s="502"/>
      <c r="O2" s="138"/>
      <c r="P2" s="70"/>
      <c r="R2" s="502" t="s">
        <v>171</v>
      </c>
      <c r="S2" s="502"/>
      <c r="T2" s="502"/>
      <c r="U2" s="502"/>
      <c r="V2" s="502"/>
      <c r="W2" s="502"/>
      <c r="X2" s="502"/>
      <c r="Y2" s="502"/>
      <c r="Z2" s="502"/>
      <c r="AA2" s="502"/>
      <c r="AB2" s="502"/>
    </row>
    <row r="3" spans="1:28" ht="16.2" thickBot="1" x14ac:dyDescent="0.35">
      <c r="A3" s="1"/>
      <c r="B3" s="70"/>
      <c r="D3" s="503" t="s">
        <v>233</v>
      </c>
      <c r="E3" s="503"/>
      <c r="F3" s="503"/>
      <c r="G3" s="503"/>
      <c r="H3" s="503"/>
      <c r="I3" s="503"/>
      <c r="J3" s="503"/>
      <c r="K3" s="503"/>
      <c r="L3" s="503"/>
      <c r="M3" s="503"/>
      <c r="N3" s="503"/>
      <c r="O3" s="138"/>
      <c r="P3" s="70"/>
      <c r="R3" s="503" t="s">
        <v>234</v>
      </c>
      <c r="S3" s="503"/>
      <c r="T3" s="503"/>
      <c r="U3" s="503"/>
      <c r="V3" s="503"/>
      <c r="W3" s="503"/>
      <c r="X3" s="503"/>
      <c r="Y3" s="503"/>
      <c r="Z3" s="503"/>
      <c r="AA3" s="503"/>
      <c r="AB3" s="503"/>
    </row>
    <row r="4" spans="1:28" x14ac:dyDescent="0.3">
      <c r="A4" s="1"/>
      <c r="B4" s="70"/>
      <c r="D4" s="2"/>
      <c r="E4" s="2"/>
      <c r="F4" s="2"/>
      <c r="G4" s="2"/>
      <c r="H4" s="2"/>
      <c r="I4" s="2"/>
      <c r="J4" s="2"/>
      <c r="K4" s="2"/>
      <c r="L4" s="2"/>
      <c r="M4" s="2"/>
      <c r="N4" s="2"/>
      <c r="O4" s="138"/>
      <c r="P4" s="70"/>
      <c r="R4" s="2"/>
      <c r="S4" s="2"/>
      <c r="T4" s="2"/>
      <c r="U4" s="2"/>
      <c r="V4" s="2"/>
      <c r="W4" s="2"/>
      <c r="X4" s="2"/>
      <c r="Y4" s="2"/>
      <c r="Z4" s="2"/>
      <c r="AA4" s="2"/>
      <c r="AB4" s="2"/>
    </row>
    <row r="5" spans="1:28" x14ac:dyDescent="0.3">
      <c r="A5" s="1"/>
      <c r="B5" s="70"/>
      <c r="D5" s="2"/>
      <c r="E5" s="2"/>
      <c r="G5" s="4" t="s">
        <v>0</v>
      </c>
      <c r="H5" s="57" t="str">
        <f>IF(Summary!E5="","",Summary!E5)</f>
        <v/>
      </c>
      <c r="I5" s="355"/>
      <c r="J5" s="355"/>
      <c r="K5" s="355"/>
      <c r="L5" s="355"/>
      <c r="M5" s="355"/>
      <c r="N5" s="2"/>
      <c r="O5" s="138"/>
      <c r="P5" s="70"/>
      <c r="R5" s="2"/>
      <c r="S5" s="2"/>
      <c r="U5" s="4" t="s">
        <v>0</v>
      </c>
      <c r="V5" s="57" t="str">
        <f>IF(Summary!$S5="","",Summary!$S5)</f>
        <v/>
      </c>
      <c r="W5" s="355"/>
      <c r="X5" s="355"/>
      <c r="Y5" s="355"/>
      <c r="Z5" s="355"/>
      <c r="AA5" s="355"/>
      <c r="AB5" s="2"/>
    </row>
    <row r="6" spans="1:28" x14ac:dyDescent="0.3">
      <c r="A6" s="1"/>
      <c r="B6" s="70"/>
      <c r="G6" s="4" t="s">
        <v>1</v>
      </c>
      <c r="H6" s="549" t="str">
        <f>IF(Summary!E6="","",Summary!E6)</f>
        <v/>
      </c>
      <c r="I6" s="550"/>
      <c r="J6" s="550"/>
      <c r="K6" s="550"/>
      <c r="L6" s="551"/>
      <c r="M6" s="355"/>
      <c r="O6" s="138"/>
      <c r="P6" s="70"/>
      <c r="U6" s="4" t="s">
        <v>1</v>
      </c>
      <c r="V6" s="549" t="str">
        <f>IF(Summary!$S6="","",Summary!$S6)</f>
        <v/>
      </c>
      <c r="W6" s="550"/>
      <c r="X6" s="550"/>
      <c r="Y6" s="550"/>
      <c r="Z6" s="551"/>
      <c r="AA6" s="355"/>
    </row>
    <row r="7" spans="1:28" x14ac:dyDescent="0.3">
      <c r="A7" s="1"/>
      <c r="B7" s="70"/>
      <c r="G7" s="4"/>
      <c r="H7" s="354"/>
      <c r="I7" s="354"/>
      <c r="J7" s="355"/>
      <c r="K7" s="355"/>
      <c r="L7" s="355"/>
      <c r="M7" s="355"/>
      <c r="O7" s="138"/>
      <c r="P7" s="70"/>
      <c r="U7" s="4"/>
      <c r="V7" s="354"/>
      <c r="W7" s="354"/>
      <c r="X7" s="355"/>
      <c r="Y7" s="355"/>
      <c r="Z7" s="355"/>
      <c r="AA7" s="355"/>
    </row>
    <row r="8" spans="1:28" x14ac:dyDescent="0.3">
      <c r="A8" s="1"/>
      <c r="B8" s="70"/>
      <c r="G8" s="4" t="s">
        <v>228</v>
      </c>
      <c r="H8" s="552" t="str">
        <f>IF(Summary!E8="","",Summary!E8)</f>
        <v/>
      </c>
      <c r="I8" s="552"/>
      <c r="J8" s="355"/>
      <c r="K8" s="355"/>
      <c r="L8" s="355"/>
      <c r="M8" s="355"/>
      <c r="O8" s="138"/>
      <c r="P8" s="70"/>
      <c r="U8" s="4" t="s">
        <v>228</v>
      </c>
      <c r="V8" s="557" t="str">
        <f>IF(Summary!$S8="","",Summary!$S8)</f>
        <v/>
      </c>
      <c r="W8" s="558"/>
      <c r="X8" s="355"/>
      <c r="Y8" s="355"/>
      <c r="Z8" s="355"/>
      <c r="AA8" s="355"/>
    </row>
    <row r="9" spans="1:28" x14ac:dyDescent="0.3">
      <c r="A9" s="1"/>
      <c r="B9" s="70"/>
      <c r="G9" s="4"/>
      <c r="H9" s="254"/>
      <c r="I9" s="254"/>
      <c r="J9" s="355"/>
      <c r="K9" s="355"/>
      <c r="L9" s="355"/>
      <c r="M9" s="355"/>
      <c r="O9" s="138"/>
      <c r="P9" s="70"/>
      <c r="U9" s="4"/>
      <c r="V9" s="254"/>
      <c r="W9" s="254"/>
      <c r="X9" s="355"/>
      <c r="Y9" s="355"/>
      <c r="Z9" s="355"/>
      <c r="AA9" s="355"/>
    </row>
    <row r="10" spans="1:28" x14ac:dyDescent="0.3">
      <c r="A10" s="1"/>
      <c r="B10" s="70"/>
      <c r="G10" s="4" t="s">
        <v>229</v>
      </c>
      <c r="H10" s="59">
        <f>IF(B26&gt;0,B26,0)</f>
        <v>0</v>
      </c>
      <c r="I10" s="254"/>
      <c r="J10" s="355"/>
      <c r="K10" s="355"/>
      <c r="L10" s="355"/>
      <c r="M10" s="355"/>
      <c r="O10" s="138"/>
      <c r="P10" s="70"/>
      <c r="U10" s="4" t="s">
        <v>226</v>
      </c>
      <c r="V10" s="59">
        <f>IF(P26&gt;0,P26,0)</f>
        <v>0</v>
      </c>
      <c r="W10" s="254"/>
      <c r="X10" s="355"/>
      <c r="Y10" s="355"/>
      <c r="Z10" s="355"/>
      <c r="AA10" s="355"/>
    </row>
    <row r="11" spans="1:28" ht="16.2" thickBot="1" x14ac:dyDescent="0.35">
      <c r="A11" s="1"/>
      <c r="B11" s="70"/>
      <c r="D11" s="5"/>
      <c r="E11" s="5"/>
      <c r="F11" s="5"/>
      <c r="G11" s="5"/>
      <c r="H11" s="5"/>
      <c r="I11" s="5"/>
      <c r="J11" s="5"/>
      <c r="K11" s="5"/>
      <c r="L11" s="5"/>
      <c r="M11" s="5"/>
      <c r="N11" s="5"/>
      <c r="O11" s="138"/>
      <c r="P11" s="70"/>
      <c r="R11" s="5"/>
      <c r="S11" s="5"/>
      <c r="T11" s="5"/>
      <c r="U11" s="5"/>
      <c r="V11" s="5"/>
      <c r="W11" s="5"/>
      <c r="X11" s="5"/>
      <c r="Y11" s="5"/>
      <c r="Z11" s="5"/>
      <c r="AA11" s="5"/>
      <c r="AB11" s="5"/>
    </row>
    <row r="12" spans="1:28" x14ac:dyDescent="0.3">
      <c r="O12" s="138"/>
    </row>
    <row r="13" spans="1:28" x14ac:dyDescent="0.3">
      <c r="A13" s="1"/>
      <c r="B13" s="70"/>
      <c r="D13" s="7"/>
      <c r="E13" s="7"/>
      <c r="F13" s="7"/>
      <c r="G13" s="7"/>
      <c r="H13" s="7"/>
      <c r="I13" s="7"/>
      <c r="J13" s="7"/>
      <c r="K13" s="7"/>
      <c r="L13" s="7"/>
      <c r="M13" s="7"/>
      <c r="N13" s="7"/>
      <c r="O13" s="138"/>
      <c r="P13" s="70"/>
      <c r="R13" s="7"/>
      <c r="S13" s="7"/>
      <c r="T13" s="7"/>
      <c r="U13" s="7"/>
      <c r="V13" s="7"/>
      <c r="W13" s="7"/>
      <c r="X13" s="7"/>
      <c r="Y13" s="7"/>
      <c r="Z13" s="7"/>
      <c r="AA13" s="7"/>
      <c r="AB13" s="7"/>
    </row>
    <row r="14" spans="1:28" ht="31.5" customHeight="1" x14ac:dyDescent="0.3">
      <c r="A14" s="1"/>
      <c r="B14" s="70"/>
      <c r="D14" s="571" t="s">
        <v>239</v>
      </c>
      <c r="E14" s="571"/>
      <c r="F14" s="571"/>
      <c r="G14" s="571"/>
      <c r="H14" s="571"/>
      <c r="I14" s="571"/>
      <c r="J14" s="571"/>
      <c r="K14" s="571"/>
      <c r="L14" s="571"/>
      <c r="M14" s="571"/>
      <c r="N14" s="571"/>
      <c r="O14" s="138"/>
      <c r="P14" s="70"/>
      <c r="R14" s="571" t="s">
        <v>239</v>
      </c>
      <c r="S14" s="571"/>
      <c r="T14" s="571"/>
      <c r="U14" s="571"/>
      <c r="V14" s="571"/>
      <c r="W14" s="571"/>
      <c r="X14" s="571"/>
      <c r="Y14" s="571"/>
      <c r="Z14" s="571"/>
      <c r="AA14" s="571"/>
      <c r="AB14" s="571"/>
    </row>
    <row r="15" spans="1:28" x14ac:dyDescent="0.3">
      <c r="A15" s="1"/>
      <c r="B15" s="70"/>
      <c r="D15" s="355"/>
      <c r="E15" s="355"/>
      <c r="F15" s="97"/>
      <c r="H15" s="355"/>
      <c r="I15" s="355"/>
      <c r="J15" s="355"/>
      <c r="K15" s="355"/>
      <c r="L15" s="355"/>
      <c r="M15" s="355"/>
      <c r="N15" s="355"/>
      <c r="O15" s="138"/>
      <c r="P15" s="70"/>
      <c r="R15" s="355"/>
      <c r="S15" s="355"/>
      <c r="T15" s="97"/>
      <c r="V15" s="355"/>
      <c r="W15" s="355"/>
      <c r="X15" s="355"/>
      <c r="Y15" s="355"/>
      <c r="Z15" s="355"/>
      <c r="AA15" s="355"/>
      <c r="AB15" s="355"/>
    </row>
    <row r="16" spans="1:28" ht="32.25" customHeight="1" x14ac:dyDescent="0.3">
      <c r="A16" s="1"/>
      <c r="B16" s="70"/>
      <c r="D16" s="355"/>
      <c r="E16" s="355"/>
      <c r="F16" s="603" t="s">
        <v>240</v>
      </c>
      <c r="G16" s="603"/>
      <c r="H16" s="355"/>
      <c r="I16" s="355"/>
      <c r="J16" s="355"/>
      <c r="K16" s="355"/>
      <c r="L16" s="355"/>
      <c r="M16" s="355"/>
      <c r="N16" s="355"/>
      <c r="O16" s="138"/>
      <c r="P16" s="70"/>
      <c r="R16" s="355"/>
      <c r="S16" s="355"/>
      <c r="T16" s="603" t="s">
        <v>240</v>
      </c>
      <c r="U16" s="603"/>
      <c r="V16" s="355"/>
      <c r="W16" s="355"/>
      <c r="X16" s="355"/>
      <c r="Y16" s="355"/>
      <c r="Z16" s="355"/>
      <c r="AA16" s="355"/>
      <c r="AB16" s="355"/>
    </row>
    <row r="17" spans="1:28" x14ac:dyDescent="0.3">
      <c r="A17" s="1"/>
      <c r="B17" s="70"/>
      <c r="D17" s="355"/>
      <c r="E17" s="355"/>
      <c r="F17" s="98"/>
      <c r="H17" s="355"/>
      <c r="I17" s="355"/>
      <c r="J17" s="355"/>
      <c r="K17" s="355"/>
      <c r="L17" s="355"/>
      <c r="M17" s="355"/>
      <c r="N17" s="355"/>
      <c r="O17" s="138"/>
      <c r="P17" s="70"/>
      <c r="R17" s="355"/>
      <c r="S17" s="355"/>
      <c r="T17" s="98"/>
      <c r="V17" s="355"/>
      <c r="W17" s="355"/>
      <c r="X17" s="355"/>
      <c r="Y17" s="355"/>
      <c r="Z17" s="355"/>
      <c r="AA17" s="355"/>
      <c r="AB17" s="355"/>
    </row>
    <row r="18" spans="1:28" x14ac:dyDescent="0.3">
      <c r="A18" s="1"/>
      <c r="B18" s="70"/>
      <c r="D18" s="355"/>
      <c r="E18" s="355"/>
      <c r="F18" s="84"/>
      <c r="G18" s="81" t="str">
        <f>IF(F$21&gt;0,F18/F$21,"")</f>
        <v/>
      </c>
      <c r="H18" s="212" t="s">
        <v>302</v>
      </c>
      <c r="I18" s="355"/>
      <c r="J18" s="355"/>
      <c r="K18" s="355"/>
      <c r="L18" s="355"/>
      <c r="M18" s="355"/>
      <c r="N18" s="355"/>
      <c r="O18" s="138"/>
      <c r="P18" s="70"/>
      <c r="R18" s="355"/>
      <c r="S18" s="355"/>
      <c r="T18" s="250"/>
      <c r="U18" s="81" t="str">
        <f>IF(T$21&gt;0,T18/T$21,"")</f>
        <v/>
      </c>
      <c r="V18" s="212" t="s">
        <v>302</v>
      </c>
      <c r="W18" s="355"/>
      <c r="X18" s="355"/>
      <c r="Y18" s="355"/>
      <c r="Z18" s="355"/>
      <c r="AA18" s="355"/>
      <c r="AB18" s="355"/>
    </row>
    <row r="19" spans="1:28" x14ac:dyDescent="0.3">
      <c r="A19" s="1"/>
      <c r="B19" s="70"/>
      <c r="D19" s="355"/>
      <c r="E19" s="355"/>
      <c r="F19" s="84"/>
      <c r="G19" s="81" t="str">
        <f>IF(F$21&gt;0,F19/F$21,"")</f>
        <v/>
      </c>
      <c r="H19" s="212" t="s">
        <v>330</v>
      </c>
      <c r="I19" s="245"/>
      <c r="J19" s="245"/>
      <c r="K19" s="245"/>
      <c r="L19" s="355"/>
      <c r="M19" s="355"/>
      <c r="N19" s="355"/>
      <c r="O19" s="138"/>
      <c r="P19" s="70"/>
      <c r="R19" s="355"/>
      <c r="S19" s="355"/>
      <c r="T19" s="250"/>
      <c r="U19" s="81" t="str">
        <f>IF(T$21&gt;0,T19/T$21,"")</f>
        <v/>
      </c>
      <c r="V19" s="212" t="s">
        <v>330</v>
      </c>
      <c r="W19" s="245"/>
      <c r="X19" s="245"/>
      <c r="Y19" s="245"/>
      <c r="Z19" s="355"/>
      <c r="AA19" s="355"/>
      <c r="AB19" s="355"/>
    </row>
    <row r="20" spans="1:28" x14ac:dyDescent="0.3">
      <c r="A20" s="1"/>
      <c r="B20" s="70"/>
      <c r="D20" s="355"/>
      <c r="E20" s="355"/>
      <c r="F20" s="355"/>
      <c r="G20" s="355"/>
      <c r="H20" s="355"/>
      <c r="I20" s="355"/>
      <c r="J20" s="355"/>
      <c r="K20" s="355"/>
      <c r="L20" s="355"/>
      <c r="M20" s="355"/>
      <c r="N20" s="355"/>
      <c r="O20" s="138"/>
      <c r="P20" s="70"/>
      <c r="R20" s="355"/>
      <c r="S20" s="355"/>
      <c r="T20" s="355"/>
      <c r="U20" s="355"/>
      <c r="V20" s="355"/>
      <c r="W20" s="355"/>
      <c r="X20" s="355"/>
      <c r="Y20" s="355"/>
      <c r="Z20" s="355"/>
      <c r="AA20" s="355"/>
      <c r="AB20" s="355"/>
    </row>
    <row r="21" spans="1:28" x14ac:dyDescent="0.3">
      <c r="A21" s="1"/>
      <c r="B21" s="70"/>
      <c r="D21" s="355"/>
      <c r="E21" s="355"/>
      <c r="F21" s="99">
        <f>SUM(F18:F19)</f>
        <v>0</v>
      </c>
      <c r="G21" s="96" t="str">
        <f>IF(F21&gt;0,F21/F21,"")</f>
        <v/>
      </c>
      <c r="H21" s="355" t="s">
        <v>238</v>
      </c>
      <c r="I21" s="355"/>
      <c r="J21" s="355"/>
      <c r="K21" s="355"/>
      <c r="L21" s="355"/>
      <c r="M21" s="355"/>
      <c r="N21" s="355"/>
      <c r="O21" s="138"/>
      <c r="P21" s="70"/>
      <c r="R21" s="355"/>
      <c r="S21" s="355"/>
      <c r="T21" s="99">
        <f>SUM(T18:T19)</f>
        <v>0</v>
      </c>
      <c r="U21" s="96" t="str">
        <f>IF(T21&gt;0,T21/T21,"")</f>
        <v/>
      </c>
      <c r="V21" s="355" t="s">
        <v>238</v>
      </c>
      <c r="W21" s="355"/>
      <c r="X21" s="355"/>
      <c r="Y21" s="355"/>
      <c r="Z21" s="355"/>
      <c r="AA21" s="355"/>
      <c r="AB21" s="355"/>
    </row>
    <row r="22" spans="1:28" x14ac:dyDescent="0.3">
      <c r="A22" s="1"/>
      <c r="B22" s="70"/>
      <c r="D22" s="1"/>
      <c r="E22" s="1"/>
      <c r="F22" s="1"/>
      <c r="G22" s="1"/>
      <c r="O22" s="138"/>
      <c r="P22" s="70"/>
      <c r="R22" s="1"/>
      <c r="S22" s="1"/>
      <c r="T22" s="1"/>
      <c r="U22" s="1"/>
    </row>
    <row r="23" spans="1:28" ht="16.2" thickBot="1" x14ac:dyDescent="0.35">
      <c r="A23" s="1"/>
      <c r="B23" s="70"/>
      <c r="D23" s="499" t="s">
        <v>244</v>
      </c>
      <c r="E23" s="499"/>
      <c r="F23" s="499"/>
      <c r="G23" s="499"/>
      <c r="H23" s="499"/>
      <c r="I23" s="499"/>
      <c r="J23" s="499"/>
      <c r="K23" s="499"/>
      <c r="L23" s="499"/>
      <c r="M23" s="499"/>
      <c r="N23" s="499"/>
      <c r="O23" s="138"/>
      <c r="P23" s="70"/>
      <c r="R23" s="499" t="s">
        <v>244</v>
      </c>
      <c r="S23" s="499"/>
      <c r="T23" s="499"/>
      <c r="U23" s="499"/>
      <c r="V23" s="499"/>
      <c r="W23" s="499"/>
      <c r="X23" s="499"/>
      <c r="Y23" s="499"/>
      <c r="Z23" s="499"/>
      <c r="AA23" s="499"/>
      <c r="AB23" s="499"/>
    </row>
    <row r="24" spans="1:28" x14ac:dyDescent="0.3">
      <c r="A24" s="1"/>
      <c r="B24" s="70"/>
      <c r="D24" s="604" t="s">
        <v>314</v>
      </c>
      <c r="E24" s="604"/>
      <c r="F24" s="604"/>
      <c r="G24" s="604"/>
      <c r="H24" s="604"/>
      <c r="I24" s="604"/>
      <c r="J24" s="604"/>
      <c r="K24" s="604"/>
      <c r="L24" s="604"/>
      <c r="M24" s="604"/>
      <c r="N24" s="604"/>
      <c r="O24" s="138"/>
      <c r="P24" s="70"/>
      <c r="R24" s="604" t="s">
        <v>314</v>
      </c>
      <c r="S24" s="604"/>
      <c r="T24" s="604"/>
      <c r="U24" s="604"/>
      <c r="V24" s="604"/>
      <c r="W24" s="604"/>
      <c r="X24" s="604"/>
      <c r="Y24" s="604"/>
      <c r="Z24" s="604"/>
      <c r="AA24" s="604"/>
      <c r="AB24" s="604"/>
    </row>
    <row r="25" spans="1:28" x14ac:dyDescent="0.3">
      <c r="A25" s="1"/>
      <c r="B25" s="353" t="s">
        <v>236</v>
      </c>
      <c r="C25" s="353" t="s">
        <v>232</v>
      </c>
      <c r="F25" s="10"/>
      <c r="G25" s="10"/>
      <c r="H25" s="10"/>
      <c r="I25" s="10"/>
      <c r="J25" s="10"/>
      <c r="K25" s="10"/>
      <c r="L25" s="10"/>
      <c r="M25" s="10"/>
      <c r="N25" s="10"/>
      <c r="O25" s="138"/>
      <c r="P25" s="70"/>
      <c r="T25" s="10"/>
      <c r="U25" s="10"/>
      <c r="V25" s="10"/>
      <c r="W25" s="10"/>
      <c r="X25" s="10"/>
      <c r="Y25" s="10"/>
      <c r="Z25" s="10"/>
      <c r="AA25" s="10"/>
      <c r="AB25" s="10"/>
    </row>
    <row r="26" spans="1:28" ht="20.100000000000001" customHeight="1" x14ac:dyDescent="0.3">
      <c r="A26" s="1"/>
      <c r="B26" s="600">
        <f>SUM(D26:D28)</f>
        <v>0</v>
      </c>
      <c r="C26" s="364">
        <v>3</v>
      </c>
      <c r="D26" s="357" t="str">
        <f>IF(E26="X",C26,"")</f>
        <v/>
      </c>
      <c r="E26" s="357" t="str">
        <f>IF((SUM($G$19:$G$19))&gt;=F26,IF((SUM($G$19:$G$19))&lt;=G26,"X",""),"")</f>
        <v/>
      </c>
      <c r="F26" s="242">
        <v>0.25</v>
      </c>
      <c r="G26" s="176">
        <v>0.49990000000000001</v>
      </c>
      <c r="H26" s="85"/>
      <c r="I26" s="85"/>
      <c r="J26" s="85"/>
      <c r="K26" s="85"/>
      <c r="L26" s="85"/>
      <c r="M26" s="85"/>
      <c r="N26" s="86"/>
      <c r="O26" s="138"/>
      <c r="P26" s="600">
        <f>SUM(R26:R28)</f>
        <v>0</v>
      </c>
      <c r="Q26" s="364">
        <v>3</v>
      </c>
      <c r="R26" s="357" t="str">
        <f>IF(S26="X",Q26,"")</f>
        <v/>
      </c>
      <c r="S26" s="357" t="str">
        <f>IF((SUM($U$19:$U$19))&gt;=T26,IF((SUM($U$19:$U$19))&lt;=U26,"X",""),"")</f>
        <v/>
      </c>
      <c r="T26" s="87">
        <v>0.25</v>
      </c>
      <c r="U26" s="88">
        <v>0.49990000000000001</v>
      </c>
      <c r="V26" s="85"/>
      <c r="W26" s="85"/>
      <c r="X26" s="85"/>
      <c r="Y26" s="85"/>
      <c r="Z26" s="85"/>
      <c r="AA26" s="85"/>
      <c r="AB26" s="86"/>
    </row>
    <row r="27" spans="1:28" ht="20.100000000000001" customHeight="1" x14ac:dyDescent="0.3">
      <c r="A27" s="1"/>
      <c r="B27" s="601"/>
      <c r="C27" s="364">
        <v>5</v>
      </c>
      <c r="D27" s="95" t="str">
        <f>IF(E27="X",C27,"")</f>
        <v/>
      </c>
      <c r="E27" s="357" t="str">
        <f>IF((SUM($G$19:$G$19))&gt;=F27,IF((SUM($G$19:$G$19))&lt;=G27,"X",""),"")</f>
        <v/>
      </c>
      <c r="F27" s="242">
        <v>0.5</v>
      </c>
      <c r="G27" s="176">
        <v>0.74990000000000001</v>
      </c>
      <c r="H27" s="85"/>
      <c r="I27" s="85"/>
      <c r="J27" s="85"/>
      <c r="K27" s="85"/>
      <c r="L27" s="85"/>
      <c r="M27" s="85"/>
      <c r="N27" s="86"/>
      <c r="O27" s="138"/>
      <c r="P27" s="601"/>
      <c r="Q27" s="364">
        <v>5</v>
      </c>
      <c r="R27" s="95" t="str">
        <f>IF(S27="X",Q27,"")</f>
        <v/>
      </c>
      <c r="S27" s="357" t="str">
        <f>IF((SUM($U$19:$U$19))&gt;=T27,IF((SUM($U$19:$U$19))&lt;=U27,"X",""),"")</f>
        <v/>
      </c>
      <c r="T27" s="87">
        <v>0.5</v>
      </c>
      <c r="U27" s="88">
        <v>0.74990000000000001</v>
      </c>
      <c r="V27" s="85"/>
      <c r="W27" s="85"/>
      <c r="X27" s="85"/>
      <c r="Y27" s="85"/>
      <c r="Z27" s="85"/>
      <c r="AA27" s="85"/>
      <c r="AB27" s="86"/>
    </row>
    <row r="28" spans="1:28" ht="20.100000000000001" customHeight="1" x14ac:dyDescent="0.3">
      <c r="A28" s="1"/>
      <c r="B28" s="602"/>
      <c r="C28" s="364">
        <v>7</v>
      </c>
      <c r="D28" s="95" t="str">
        <f>IF(E28="X",C28,"")</f>
        <v/>
      </c>
      <c r="E28" s="357" t="str">
        <f>IF((SUM($G$19:$G$19))&gt;=F28,IF((SUM($G$19:$G$19))&lt;=G28,"X",""),"")</f>
        <v/>
      </c>
      <c r="F28" s="242">
        <v>0.75</v>
      </c>
      <c r="G28" s="177">
        <v>1</v>
      </c>
      <c r="H28" s="85"/>
      <c r="I28" s="85"/>
      <c r="J28" s="85"/>
      <c r="K28" s="85"/>
      <c r="L28" s="85"/>
      <c r="M28" s="85"/>
      <c r="N28" s="86"/>
      <c r="O28" s="138"/>
      <c r="P28" s="602"/>
      <c r="Q28" s="364">
        <v>7</v>
      </c>
      <c r="R28" s="95" t="str">
        <f>IF(S28="X",Q28,"")</f>
        <v/>
      </c>
      <c r="S28" s="357" t="str">
        <f>IF((SUM($U$19:$U$19))&gt;=T28,IF((SUM($U$19:$U$19))&lt;=U28,"X",""),"")</f>
        <v/>
      </c>
      <c r="T28" s="87">
        <v>0.75</v>
      </c>
      <c r="U28" s="89">
        <v>1</v>
      </c>
      <c r="V28" s="85"/>
      <c r="W28" s="85"/>
      <c r="X28" s="85"/>
      <c r="Y28" s="85"/>
      <c r="Z28" s="85"/>
      <c r="AA28" s="85"/>
      <c r="AB28" s="86"/>
    </row>
    <row r="29" spans="1:28" ht="15" customHeight="1" x14ac:dyDescent="0.3">
      <c r="A29" s="1"/>
      <c r="B29" s="70"/>
      <c r="F29" s="11"/>
      <c r="O29" s="138"/>
      <c r="P29" s="70"/>
      <c r="T29" s="11"/>
    </row>
    <row r="30" spans="1:28" s="11" customFormat="1" ht="15" customHeight="1" x14ac:dyDescent="0.3">
      <c r="B30" s="71"/>
      <c r="C30" s="67"/>
      <c r="O30" s="139"/>
      <c r="P30" s="71"/>
      <c r="Q30" s="67"/>
    </row>
    <row r="31" spans="1:28" ht="48.75" customHeight="1" x14ac:dyDescent="0.3">
      <c r="A31" s="1"/>
      <c r="B31" s="70"/>
      <c r="D31" s="500"/>
      <c r="E31" s="500"/>
      <c r="F31" s="500"/>
      <c r="G31" s="500"/>
      <c r="H31" s="500"/>
      <c r="I31" s="500"/>
      <c r="J31" s="500"/>
      <c r="K31" s="500"/>
      <c r="L31" s="500"/>
      <c r="M31" s="500"/>
      <c r="N31" s="500"/>
      <c r="O31" s="138"/>
      <c r="P31" s="70"/>
      <c r="R31" s="500"/>
      <c r="S31" s="500"/>
      <c r="T31" s="500"/>
      <c r="U31" s="500"/>
      <c r="V31" s="500"/>
      <c r="W31" s="500"/>
      <c r="X31" s="500"/>
      <c r="Y31" s="500"/>
      <c r="Z31" s="500"/>
      <c r="AA31" s="500"/>
      <c r="AB31" s="500"/>
    </row>
    <row r="32" spans="1:28" s="11" customFormat="1" ht="62.25" customHeight="1" x14ac:dyDescent="0.3">
      <c r="B32" s="71"/>
      <c r="C32" s="67"/>
      <c r="D32" s="500"/>
      <c r="E32" s="500"/>
      <c r="F32" s="500"/>
      <c r="G32" s="500"/>
      <c r="H32" s="500"/>
      <c r="I32" s="500"/>
      <c r="J32" s="500"/>
      <c r="K32" s="500"/>
      <c r="L32" s="500"/>
      <c r="M32" s="500"/>
      <c r="N32" s="500"/>
      <c r="O32" s="139"/>
      <c r="P32" s="71"/>
      <c r="Q32" s="67"/>
      <c r="R32" s="500"/>
      <c r="S32" s="500"/>
      <c r="T32" s="500"/>
      <c r="U32" s="500"/>
      <c r="V32" s="500"/>
      <c r="W32" s="500"/>
      <c r="X32" s="500"/>
      <c r="Y32" s="500"/>
      <c r="Z32" s="500"/>
      <c r="AA32" s="500"/>
      <c r="AB32" s="500"/>
    </row>
    <row r="33" spans="1:28" s="11" customFormat="1" ht="15" customHeight="1" x14ac:dyDescent="0.3">
      <c r="B33" s="71"/>
      <c r="C33" s="67"/>
      <c r="O33" s="136"/>
      <c r="P33" s="71"/>
      <c r="Q33" s="67"/>
    </row>
    <row r="34" spans="1:28" s="11" customFormat="1" ht="15" customHeight="1" x14ac:dyDescent="0.3">
      <c r="B34" s="71"/>
      <c r="C34" s="67"/>
      <c r="O34" s="136"/>
      <c r="P34" s="71"/>
      <c r="Q34" s="67"/>
    </row>
    <row r="35" spans="1:28" s="11" customFormat="1" ht="15" customHeight="1" x14ac:dyDescent="0.3">
      <c r="B35" s="71"/>
      <c r="C35" s="67"/>
      <c r="O35" s="136"/>
      <c r="P35" s="71"/>
      <c r="Q35" s="67"/>
    </row>
    <row r="37" spans="1:28" ht="15" customHeight="1" x14ac:dyDescent="0.3">
      <c r="A37" s="1"/>
      <c r="B37" s="70"/>
      <c r="D37" s="13"/>
      <c r="E37" s="13"/>
      <c r="F37" s="14"/>
      <c r="P37" s="70"/>
      <c r="R37" s="13"/>
      <c r="S37" s="13"/>
      <c r="T37" s="14"/>
    </row>
    <row r="42" spans="1:28" x14ac:dyDescent="0.3">
      <c r="H42" s="82"/>
      <c r="J42" s="82"/>
    </row>
    <row r="43" spans="1:28" x14ac:dyDescent="0.3">
      <c r="H43" s="82"/>
      <c r="J43" s="82"/>
    </row>
    <row r="44" spans="1:28" hidden="1" x14ac:dyDescent="0.3">
      <c r="A44" s="1"/>
      <c r="B44" s="70"/>
      <c r="D44" s="1"/>
      <c r="E44" s="1"/>
      <c r="F44" s="3" t="s">
        <v>4</v>
      </c>
      <c r="G44" s="1"/>
      <c r="H44" s="120"/>
      <c r="J44" s="120"/>
      <c r="K44" s="1"/>
      <c r="L44" s="1"/>
      <c r="M44" s="1"/>
      <c r="N44" s="1"/>
      <c r="P44" s="70"/>
      <c r="R44" s="1"/>
      <c r="S44" s="1"/>
      <c r="T44" s="3" t="s">
        <v>4</v>
      </c>
      <c r="U44" s="1"/>
      <c r="V44" s="1"/>
      <c r="W44" s="1"/>
      <c r="X44" s="1"/>
      <c r="Y44" s="1"/>
      <c r="Z44" s="1"/>
      <c r="AA44" s="1"/>
      <c r="AB44" s="1"/>
    </row>
    <row r="45" spans="1:28" x14ac:dyDescent="0.3">
      <c r="H45" s="82"/>
      <c r="J45" s="82"/>
    </row>
  </sheetData>
  <sheetProtection algorithmName="SHA-512" hashValue="hpRMzBrsGNBvdaR3TFN2m8DVo/TclbRozXwyWKeN0FckgNm2R0G2/mhkgtTXcbyYxDMYhX1SjCFMND+M00xfcQ==" saltValue="TzASK7YUD4LeZ9VLIKCUmw==" spinCount="100000" sheet="1" selectLockedCells="1"/>
  <mergeCells count="22">
    <mergeCell ref="R31:AB31"/>
    <mergeCell ref="R32:AB32"/>
    <mergeCell ref="D24:N24"/>
    <mergeCell ref="R24:AB24"/>
    <mergeCell ref="D31:N31"/>
    <mergeCell ref="D32:N32"/>
    <mergeCell ref="B26:B28"/>
    <mergeCell ref="F16:G16"/>
    <mergeCell ref="R2:AB2"/>
    <mergeCell ref="R3:AB3"/>
    <mergeCell ref="V6:Z6"/>
    <mergeCell ref="V8:W8"/>
    <mergeCell ref="R14:AB14"/>
    <mergeCell ref="T16:U16"/>
    <mergeCell ref="R23:AB23"/>
    <mergeCell ref="P26:P28"/>
    <mergeCell ref="D23:N23"/>
    <mergeCell ref="D2:N2"/>
    <mergeCell ref="D3:N3"/>
    <mergeCell ref="H6:L6"/>
    <mergeCell ref="H8:I8"/>
    <mergeCell ref="D14:N14"/>
  </mergeCells>
  <pageMargins left="0.7" right="0.7" top="0.75" bottom="0.75" header="0.3" footer="0.3"/>
  <pageSetup scale="71" orientation="portrait" r:id="rId1"/>
  <headerFooter>
    <oddFooter>&amp;CTab: &amp;A&amp;RPrint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73</vt:i4>
      </vt:variant>
    </vt:vector>
  </HeadingPairs>
  <TitlesOfParts>
    <vt:vector size="98" baseType="lpstr">
      <vt:lpstr>Instructions</vt:lpstr>
      <vt:lpstr>Summary</vt:lpstr>
      <vt:lpstr>Scoring Checklist</vt:lpstr>
      <vt:lpstr>Notes</vt:lpstr>
      <vt:lpstr>18A1</vt:lpstr>
      <vt:lpstr>18A2</vt:lpstr>
      <vt:lpstr>18A3</vt:lpstr>
      <vt:lpstr>18B1</vt:lpstr>
      <vt:lpstr>18B2</vt:lpstr>
      <vt:lpstr>18C1</vt:lpstr>
      <vt:lpstr>18C2a</vt:lpstr>
      <vt:lpstr>18C2b</vt:lpstr>
      <vt:lpstr>18C3</vt:lpstr>
      <vt:lpstr>18C4</vt:lpstr>
      <vt:lpstr>18C5</vt:lpstr>
      <vt:lpstr>18D1</vt:lpstr>
      <vt:lpstr>18D2</vt:lpstr>
      <vt:lpstr>18D3</vt:lpstr>
      <vt:lpstr>18E1</vt:lpstr>
      <vt:lpstr>18E2</vt:lpstr>
      <vt:lpstr>18F1</vt:lpstr>
      <vt:lpstr>18F2</vt:lpstr>
      <vt:lpstr>18F3</vt:lpstr>
      <vt:lpstr>18F4</vt:lpstr>
      <vt:lpstr>EUA Restrictions</vt:lpstr>
      <vt:lpstr>'18A1'!Applicant</vt:lpstr>
      <vt:lpstr>'18A2'!Applicant</vt:lpstr>
      <vt:lpstr>'18A3'!Applicant</vt:lpstr>
      <vt:lpstr>'18B1'!Applicant</vt:lpstr>
      <vt:lpstr>'18B2'!Applicant</vt:lpstr>
      <vt:lpstr>'18C1'!Applicant</vt:lpstr>
      <vt:lpstr>'18C2a'!Applicant</vt:lpstr>
      <vt:lpstr>'18C2b'!Applicant</vt:lpstr>
      <vt:lpstr>'18C3'!Applicant</vt:lpstr>
      <vt:lpstr>'18C4'!Applicant</vt:lpstr>
      <vt:lpstr>'18C5'!Applicant</vt:lpstr>
      <vt:lpstr>'18D1'!Applicant</vt:lpstr>
      <vt:lpstr>'18D2'!Applicant</vt:lpstr>
      <vt:lpstr>'18D3'!Applicant</vt:lpstr>
      <vt:lpstr>'18E1'!Applicant</vt:lpstr>
      <vt:lpstr>'18E2'!Applicant</vt:lpstr>
      <vt:lpstr>'18F1'!Applicant</vt:lpstr>
      <vt:lpstr>'18F2'!Applicant</vt:lpstr>
      <vt:lpstr>'18F3'!Applicant</vt:lpstr>
      <vt:lpstr>'18F4'!Applicant</vt:lpstr>
      <vt:lpstr>Notes!Applicant</vt:lpstr>
      <vt:lpstr>'Scoring Checklist'!Applicant</vt:lpstr>
      <vt:lpstr>Summary!Applicant</vt:lpstr>
      <vt:lpstr>'18A1'!Print_Area</vt:lpstr>
      <vt:lpstr>'18A2'!Print_Area</vt:lpstr>
      <vt:lpstr>'18A3'!Print_Area</vt:lpstr>
      <vt:lpstr>'18B1'!Print_Area</vt:lpstr>
      <vt:lpstr>'18B2'!Print_Area</vt:lpstr>
      <vt:lpstr>'18C1'!Print_Area</vt:lpstr>
      <vt:lpstr>'18C2a'!Print_Area</vt:lpstr>
      <vt:lpstr>'18C2b'!Print_Area</vt:lpstr>
      <vt:lpstr>'18C3'!Print_Area</vt:lpstr>
      <vt:lpstr>'18C4'!Print_Area</vt:lpstr>
      <vt:lpstr>'18C5'!Print_Area</vt:lpstr>
      <vt:lpstr>'18D1'!Print_Area</vt:lpstr>
      <vt:lpstr>'18D2'!Print_Area</vt:lpstr>
      <vt:lpstr>'18D3'!Print_Area</vt:lpstr>
      <vt:lpstr>'18E1'!Print_Area</vt:lpstr>
      <vt:lpstr>'18E2'!Print_Area</vt:lpstr>
      <vt:lpstr>'18F1'!Print_Area</vt:lpstr>
      <vt:lpstr>'18F2'!Print_Area</vt:lpstr>
      <vt:lpstr>'18F3'!Print_Area</vt:lpstr>
      <vt:lpstr>'18F4'!Print_Area</vt:lpstr>
      <vt:lpstr>'EUA Restrictions'!Print_Area</vt:lpstr>
      <vt:lpstr>Notes!Print_Area</vt:lpstr>
      <vt:lpstr>'Scoring Checklist'!Print_Area</vt:lpstr>
      <vt:lpstr>Summary!Print_Area</vt:lpstr>
      <vt:lpstr>UD_Checklist</vt:lpstr>
      <vt:lpstr>UD_Code</vt:lpstr>
      <vt:lpstr>UD_Rule</vt:lpstr>
      <vt:lpstr>'18A1'!Underwriting</vt:lpstr>
      <vt:lpstr>'18A2'!Underwriting</vt:lpstr>
      <vt:lpstr>'18A3'!Underwriting</vt:lpstr>
      <vt:lpstr>'18B1'!Underwriting</vt:lpstr>
      <vt:lpstr>'18B2'!Underwriting</vt:lpstr>
      <vt:lpstr>'18C1'!Underwriting</vt:lpstr>
      <vt:lpstr>'18C2a'!Underwriting</vt:lpstr>
      <vt:lpstr>'18C2b'!Underwriting</vt:lpstr>
      <vt:lpstr>'18C3'!Underwriting</vt:lpstr>
      <vt:lpstr>'18C4'!Underwriting</vt:lpstr>
      <vt:lpstr>'18C5'!Underwriting</vt:lpstr>
      <vt:lpstr>'18D1'!Underwriting</vt:lpstr>
      <vt:lpstr>'18D2'!Underwriting</vt:lpstr>
      <vt:lpstr>'18D3'!Underwriting</vt:lpstr>
      <vt:lpstr>'18E1'!Underwriting</vt:lpstr>
      <vt:lpstr>'18E2'!Underwriting</vt:lpstr>
      <vt:lpstr>'18F1'!Underwriting</vt:lpstr>
      <vt:lpstr>'18F2'!Underwriting</vt:lpstr>
      <vt:lpstr>'18F3'!Underwriting</vt:lpstr>
      <vt:lpstr>'18F4'!Underwriting</vt:lpstr>
      <vt:lpstr>'EUA Restrictions'!Underwriting</vt:lpstr>
      <vt:lpstr>Notes!Underwriting</vt:lpstr>
      <vt:lpstr>Summary!Underwriting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2018-01-12T15:11:04Z</dcterms:modified>
</cp:coreProperties>
</file>